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omments2.xml" ContentType="application/vnd.openxmlformats-officedocument.spreadsheetml.comments+xml"/>
  <Override PartName="/xl/charts/chart3.xml" ContentType="application/vnd.openxmlformats-officedocument.drawingml.chart+xml"/>
  <Override PartName="/xl/drawings/drawing3.xml" ContentType="application/vnd.openxmlformats-officedocument.drawingml.chartshapes+xml"/>
  <Override PartName="/xl/charts/chart4.xml" ContentType="application/vnd.openxmlformats-officedocument.drawingml.chart+xml"/>
  <Override PartName="/xl/charts/chart5.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omments3.xml" ContentType="application/vnd.openxmlformats-officedocument.spreadsheetml.comments+xml"/>
  <Override PartName="/xl/charts/chart6.xml" ContentType="application/vnd.openxmlformats-officedocument.drawingml.chart+xml"/>
  <Override PartName="/xl/drawings/drawing6.xml" ContentType="application/vnd.openxmlformats-officedocument.drawingml.chartshapes+xml"/>
  <Override PartName="/xl/charts/chart7.xml" ContentType="application/vnd.openxmlformats-officedocument.drawingml.chart+xml"/>
  <Override PartName="/xl/charts/chart8.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omments4.xml" ContentType="application/vnd.openxmlformats-officedocument.spreadsheetml.comments+xml"/>
  <Override PartName="/xl/charts/chart9.xml" ContentType="application/vnd.openxmlformats-officedocument.drawingml.chart+xml"/>
  <Override PartName="/xl/drawings/drawing9.xml" ContentType="application/vnd.openxmlformats-officedocument.drawingml.chartshapes+xml"/>
  <Override PartName="/xl/charts/chart10.xml" ContentType="application/vnd.openxmlformats-officedocument.drawingml.chart+xml"/>
  <Override PartName="/xl/charts/chart11.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omments5.xml" ContentType="application/vnd.openxmlformats-officedocument.spreadsheetml.comments+xml"/>
  <Override PartName="/xl/charts/chart12.xml" ContentType="application/vnd.openxmlformats-officedocument.drawingml.chart+xml"/>
  <Override PartName="/xl/drawings/drawing12.xml" ContentType="application/vnd.openxmlformats-officedocument.drawingml.chartshapes+xml"/>
  <Override PartName="/xl/charts/chart13.xml" ContentType="application/vnd.openxmlformats-officedocument.drawingml.chart+xml"/>
  <Override PartName="/xl/charts/chart14.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omments6.xml" ContentType="application/vnd.openxmlformats-officedocument.spreadsheetml.comments+xml"/>
  <Override PartName="/xl/charts/chart15.xml" ContentType="application/vnd.openxmlformats-officedocument.drawingml.chart+xml"/>
  <Override PartName="/xl/drawings/drawing15.xml" ContentType="application/vnd.openxmlformats-officedocument.drawingml.chartshapes+xml"/>
  <Override PartName="/xl/charts/chart16.xml" ContentType="application/vnd.openxmlformats-officedocument.drawingml.chart+xml"/>
  <Override PartName="/xl/charts/chart17.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xl/comments7.xml" ContentType="application/vnd.openxmlformats-officedocument.spreadsheetml.comments+xml"/>
  <Override PartName="/xl/charts/chart18.xml" ContentType="application/vnd.openxmlformats-officedocument.drawingml.chart+xml"/>
  <Override PartName="/xl/drawings/drawing18.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020" yWindow="3600" windowWidth="20730" windowHeight="8460" firstSheet="3" activeTab="8"/>
  </bookViews>
  <sheets>
    <sheet name="Version &amp; Intro" sheetId="21" r:id="rId1"/>
    <sheet name="Site facts &amp; treatments" sheetId="25" r:id="rId2"/>
    <sheet name="Parameters" sheetId="26" r:id="rId3"/>
    <sheet name="Embu_maize_SS" sheetId="22" r:id="rId4"/>
    <sheet name="Embu_no" sheetId="27" r:id="rId5"/>
    <sheet name="Embu_no_+N" sheetId="33" r:id="rId6"/>
    <sheet name="Embu_Tit" sheetId="31" r:id="rId7"/>
    <sheet name="If_h_higher" sheetId="34" r:id="rId8"/>
    <sheet name="Summary Figs" sheetId="14" r:id="rId9"/>
    <sheet name="Model desc." sheetId="20" r:id="rId10"/>
  </sheets>
  <definedNames>
    <definedName name="anscount" hidden="1">2</definedName>
    <definedName name="asd" localSheetId="5">#REF!</definedName>
    <definedName name="asd" localSheetId="6">#REF!</definedName>
    <definedName name="asd" localSheetId="7">#REF!</definedName>
    <definedName name="asd">#REF!</definedName>
    <definedName name="Cc" localSheetId="4">#REF!</definedName>
    <definedName name="Cc" localSheetId="5">#REF!</definedName>
    <definedName name="Cc" localSheetId="6">#REF!</definedName>
    <definedName name="Cc" localSheetId="7">#REF!</definedName>
    <definedName name="Cc">#REF!</definedName>
    <definedName name="ey" localSheetId="4">#REF!</definedName>
    <definedName name="ey" localSheetId="5">#REF!</definedName>
    <definedName name="ey" localSheetId="6">#REF!</definedName>
    <definedName name="ey" localSheetId="7">#REF!</definedName>
    <definedName name="ey">#REF!</definedName>
    <definedName name="k" localSheetId="4">#REF!</definedName>
    <definedName name="k" localSheetId="5">#REF!</definedName>
    <definedName name="k" localSheetId="6">#REF!</definedName>
    <definedName name="k" localSheetId="7">#REF!</definedName>
    <definedName name="k">#REF!</definedName>
    <definedName name="M0" localSheetId="4">#REF!</definedName>
    <definedName name="M0" localSheetId="5">#REF!</definedName>
    <definedName name="M0" localSheetId="6">#REF!</definedName>
    <definedName name="M0" localSheetId="7">#REF!</definedName>
    <definedName name="M0">#REF!</definedName>
    <definedName name="O0N" localSheetId="4">#REF!</definedName>
    <definedName name="O0N" localSheetId="5">#REF!</definedName>
    <definedName name="O0N" localSheetId="6">#REF!</definedName>
    <definedName name="O0N" localSheetId="7">#REF!</definedName>
    <definedName name="O0N">#REF!</definedName>
    <definedName name="ONss" localSheetId="4">#REF!</definedName>
    <definedName name="ONss" localSheetId="5">#REF!</definedName>
    <definedName name="ONss" localSheetId="6">#REF!</definedName>
    <definedName name="ONss" localSheetId="7">#REF!</definedName>
    <definedName name="ONss">#REF!</definedName>
    <definedName name="qb" localSheetId="4">#REF!</definedName>
    <definedName name="qb" localSheetId="5">#REF!</definedName>
    <definedName name="qb" localSheetId="6">#REF!</definedName>
    <definedName name="qb" localSheetId="7">#REF!</definedName>
    <definedName name="qb">#REF!</definedName>
    <definedName name="qh" localSheetId="4">#REF!</definedName>
    <definedName name="qh" localSheetId="5">#REF!</definedName>
    <definedName name="qh" localSheetId="6">#REF!</definedName>
    <definedName name="qh" localSheetId="7">#REF!</definedName>
    <definedName name="qh">#REF!</definedName>
    <definedName name="Qi" localSheetId="4">#REF!</definedName>
    <definedName name="Qi" localSheetId="5">#REF!</definedName>
    <definedName name="Qi" localSheetId="6">#REF!</definedName>
    <definedName name="Qi" localSheetId="7">#REF!</definedName>
    <definedName name="Qi">#REF!</definedName>
    <definedName name="sencount" hidden="1">2</definedName>
    <definedName name="solver_adj" localSheetId="3" hidden="1">Embu_maize_SS!$A$15,Embu_maize_SS!$G$15,Embu_maize_SS!$H$15</definedName>
    <definedName name="solver_adj" localSheetId="4" hidden="1">Embu_no!$A$15,Embu_no!$G$15,Embu_no!$H$15</definedName>
    <definedName name="solver_adj" localSheetId="5" hidden="1">'Embu_no_+N'!$A$15,'Embu_no_+N'!$G$15,'Embu_no_+N'!$H$15</definedName>
    <definedName name="solver_adj" localSheetId="6" hidden="1">Embu_Tit!$A$15,Embu_Tit!$G$15,Embu_Tit!$H$15</definedName>
    <definedName name="solver_adj" localSheetId="7" hidden="1">If_h_higher!$A$15,If_h_higher!$G$15,If_h_higher!$H$15</definedName>
    <definedName name="solver_cvg" localSheetId="3" hidden="1">1</definedName>
    <definedName name="solver_cvg" localSheetId="4" hidden="1">1</definedName>
    <definedName name="solver_cvg" localSheetId="5" hidden="1">1</definedName>
    <definedName name="solver_cvg" localSheetId="6" hidden="1">1</definedName>
    <definedName name="solver_cvg" localSheetId="7" hidden="1">1</definedName>
    <definedName name="solver_drv" localSheetId="3" hidden="1">1</definedName>
    <definedName name="solver_drv" localSheetId="4" hidden="1">1</definedName>
    <definedName name="solver_drv" localSheetId="5" hidden="1">1</definedName>
    <definedName name="solver_drv" localSheetId="6" hidden="1">1</definedName>
    <definedName name="solver_drv" localSheetId="7" hidden="1">1</definedName>
    <definedName name="solver_est" localSheetId="3" hidden="1">1</definedName>
    <definedName name="solver_est" localSheetId="4" hidden="1">1</definedName>
    <definedName name="solver_est" localSheetId="5" hidden="1">1</definedName>
    <definedName name="solver_est" localSheetId="6" hidden="1">1</definedName>
    <definedName name="solver_est" localSheetId="7" hidden="1">1</definedName>
    <definedName name="solver_itr" localSheetId="3" hidden="1">100</definedName>
    <definedName name="solver_itr" localSheetId="4" hidden="1">100</definedName>
    <definedName name="solver_itr" localSheetId="5" hidden="1">100</definedName>
    <definedName name="solver_itr" localSheetId="6" hidden="1">100</definedName>
    <definedName name="solver_itr" localSheetId="7" hidden="1">100</definedName>
    <definedName name="solver_lhs1" localSheetId="3" hidden="1">Embu_maize_SS!$A$15</definedName>
    <definedName name="solver_lhs1" localSheetId="4" hidden="1">Embu_no!$A$15</definedName>
    <definedName name="solver_lhs1" localSheetId="5" hidden="1">'Embu_no_+N'!$A$15</definedName>
    <definedName name="solver_lhs1" localSheetId="6" hidden="1">Embu_Tit!$A$15</definedName>
    <definedName name="solver_lhs1" localSheetId="7" hidden="1">If_h_higher!$A$15</definedName>
    <definedName name="solver_lhs2" localSheetId="3" hidden="1">Embu_maize_SS!$B$15</definedName>
    <definedName name="solver_lhs2" localSheetId="4" hidden="1">Embu_no!$B$15</definedName>
    <definedName name="solver_lhs2" localSheetId="5" hidden="1">'Embu_no_+N'!$B$15</definedName>
    <definedName name="solver_lhs2" localSheetId="6" hidden="1">Embu_Tit!$B$15</definedName>
    <definedName name="solver_lhs2" localSheetId="7" hidden="1">If_h_higher!$B$15</definedName>
    <definedName name="solver_lhs3" localSheetId="3" hidden="1">Embu_maize_SS!$C$15</definedName>
    <definedName name="solver_lhs3" localSheetId="4" hidden="1">Embu_no!$C$15</definedName>
    <definedName name="solver_lhs3" localSheetId="5" hidden="1">'Embu_no_+N'!$C$15</definedName>
    <definedName name="solver_lhs3" localSheetId="6" hidden="1">Embu_Tit!$C$15</definedName>
    <definedName name="solver_lhs3" localSheetId="7" hidden="1">If_h_higher!$C$15</definedName>
    <definedName name="solver_lhs4" localSheetId="3" hidden="1">Embu_maize_SS!$E$15</definedName>
    <definedName name="solver_lhs4" localSheetId="4" hidden="1">Embu_no!$E$15</definedName>
    <definedName name="solver_lhs4" localSheetId="5" hidden="1">'Embu_no_+N'!$E$15</definedName>
    <definedName name="solver_lhs4" localSheetId="6" hidden="1">Embu_Tit!$E$15</definedName>
    <definedName name="solver_lhs4" localSheetId="7" hidden="1">If_h_higher!$E$15</definedName>
    <definedName name="solver_lhs5" localSheetId="3" hidden="1">Embu_maize_SS!$D$15</definedName>
    <definedName name="solver_lhs5" localSheetId="4" hidden="1">Embu_no!$D$15</definedName>
    <definedName name="solver_lhs5" localSheetId="5" hidden="1">'Embu_no_+N'!$D$15</definedName>
    <definedName name="solver_lhs5" localSheetId="6" hidden="1">Embu_Tit!$D$15</definedName>
    <definedName name="solver_lhs5" localSheetId="7" hidden="1">If_h_higher!$D$15</definedName>
    <definedName name="solver_lhs6" localSheetId="3" hidden="1">Embu_maize_SS!$G$15</definedName>
    <definedName name="solver_lhs6" localSheetId="4" hidden="1">Embu_no!$G$15</definedName>
    <definedName name="solver_lhs6" localSheetId="5" hidden="1">'Embu_no_+N'!$G$15</definedName>
    <definedName name="solver_lhs6" localSheetId="6" hidden="1">Embu_Tit!$G$15</definedName>
    <definedName name="solver_lhs6" localSheetId="7" hidden="1">If_h_higher!$G$15</definedName>
    <definedName name="solver_lhs7" localSheetId="3" hidden="1">Embu_maize_SS!$H$15</definedName>
    <definedName name="solver_lhs7" localSheetId="4" hidden="1">Embu_no!$H$15</definedName>
    <definedName name="solver_lhs7" localSheetId="5" hidden="1">'Embu_no_+N'!$H$15</definedName>
    <definedName name="solver_lhs7" localSheetId="6" hidden="1">Embu_Tit!$H$15</definedName>
    <definedName name="solver_lhs7" localSheetId="7" hidden="1">If_h_higher!$H$15</definedName>
    <definedName name="solver_lhs8" localSheetId="3" hidden="1">Embu_maize_SS!$F$15</definedName>
    <definedName name="solver_lhs8" localSheetId="4" hidden="1">Embu_no!$F$15</definedName>
    <definedName name="solver_lhs8" localSheetId="5" hidden="1">'Embu_no_+N'!$F$15</definedName>
    <definedName name="solver_lhs8" localSheetId="6" hidden="1">Embu_Tit!$F$15</definedName>
    <definedName name="solver_lhs8" localSheetId="7" hidden="1">If_h_higher!$F$15</definedName>
    <definedName name="solver_lin" localSheetId="3" hidden="1">2</definedName>
    <definedName name="solver_lin" localSheetId="4" hidden="1">2</definedName>
    <definedName name="solver_lin" localSheetId="5" hidden="1">2</definedName>
    <definedName name="solver_lin" localSheetId="6" hidden="1">2</definedName>
    <definedName name="solver_lin" localSheetId="7" hidden="1">2</definedName>
    <definedName name="solver_neg" localSheetId="3" hidden="1">2</definedName>
    <definedName name="solver_neg" localSheetId="4" hidden="1">2</definedName>
    <definedName name="solver_neg" localSheetId="5" hidden="1">2</definedName>
    <definedName name="solver_neg" localSheetId="6" hidden="1">2</definedName>
    <definedName name="solver_neg" localSheetId="7" hidden="1">2</definedName>
    <definedName name="solver_num" localSheetId="3" hidden="1">8</definedName>
    <definedName name="solver_num" localSheetId="4" hidden="1">8</definedName>
    <definedName name="solver_num" localSheetId="5" hidden="1">8</definedName>
    <definedName name="solver_num" localSheetId="6" hidden="1">8</definedName>
    <definedName name="solver_num" localSheetId="7" hidden="1">8</definedName>
    <definedName name="solver_nwt" localSheetId="3" hidden="1">1</definedName>
    <definedName name="solver_nwt" localSheetId="4" hidden="1">1</definedName>
    <definedName name="solver_nwt" localSheetId="5" hidden="1">1</definedName>
    <definedName name="solver_nwt" localSheetId="6" hidden="1">1</definedName>
    <definedName name="solver_nwt" localSheetId="7" hidden="1">1</definedName>
    <definedName name="solver_opt" localSheetId="3" hidden="1">Embu_maize_SS!$L$18</definedName>
    <definedName name="solver_opt" localSheetId="4" hidden="1">Embu_no!$L$18</definedName>
    <definedName name="solver_opt" localSheetId="5" hidden="1">'Embu_no_+N'!$L$18</definedName>
    <definedName name="solver_opt" localSheetId="6" hidden="1">Embu_Tit!$L$18</definedName>
    <definedName name="solver_opt" localSheetId="7" hidden="1">If_h_higher!$L$18</definedName>
    <definedName name="solver_pre" localSheetId="3" hidden="1">1</definedName>
    <definedName name="solver_pre" localSheetId="4" hidden="1">1</definedName>
    <definedName name="solver_pre" localSheetId="5" hidden="1">1</definedName>
    <definedName name="solver_pre" localSheetId="6" hidden="1">1</definedName>
    <definedName name="solver_pre" localSheetId="7" hidden="1">1</definedName>
    <definedName name="solver_rel1" localSheetId="3" hidden="1">3</definedName>
    <definedName name="solver_rel1" localSheetId="4" hidden="1">3</definedName>
    <definedName name="solver_rel1" localSheetId="5" hidden="1">3</definedName>
    <definedName name="solver_rel1" localSheetId="6" hidden="1">3</definedName>
    <definedName name="solver_rel1" localSheetId="7" hidden="1">3</definedName>
    <definedName name="solver_rel2" localSheetId="3" hidden="1">3</definedName>
    <definedName name="solver_rel2" localSheetId="4" hidden="1">3</definedName>
    <definedName name="solver_rel2" localSheetId="5" hidden="1">3</definedName>
    <definedName name="solver_rel2" localSheetId="6" hidden="1">3</definedName>
    <definedName name="solver_rel2" localSheetId="7" hidden="1">3</definedName>
    <definedName name="solver_rel3" localSheetId="3" hidden="1">3</definedName>
    <definedName name="solver_rel3" localSheetId="4" hidden="1">3</definedName>
    <definedName name="solver_rel3" localSheetId="5" hidden="1">3</definedName>
    <definedName name="solver_rel3" localSheetId="6" hidden="1">3</definedName>
    <definedName name="solver_rel3" localSheetId="7" hidden="1">3</definedName>
    <definedName name="solver_rel4" localSheetId="3" hidden="1">3</definedName>
    <definedName name="solver_rel4" localSheetId="4" hidden="1">3</definedName>
    <definedName name="solver_rel4" localSheetId="5" hidden="1">3</definedName>
    <definedName name="solver_rel4" localSheetId="6" hidden="1">3</definedName>
    <definedName name="solver_rel4" localSheetId="7" hidden="1">3</definedName>
    <definedName name="solver_rel5" localSheetId="3" hidden="1">3</definedName>
    <definedName name="solver_rel5" localSheetId="4" hidden="1">3</definedName>
    <definedName name="solver_rel5" localSheetId="5" hidden="1">3</definedName>
    <definedName name="solver_rel5" localSheetId="6" hidden="1">3</definedName>
    <definedName name="solver_rel5" localSheetId="7" hidden="1">3</definedName>
    <definedName name="solver_rel6" localSheetId="3" hidden="1">3</definedName>
    <definedName name="solver_rel6" localSheetId="4" hidden="1">3</definedName>
    <definedName name="solver_rel6" localSheetId="5" hidden="1">3</definedName>
    <definedName name="solver_rel6" localSheetId="6" hidden="1">3</definedName>
    <definedName name="solver_rel6" localSheetId="7" hidden="1">3</definedName>
    <definedName name="solver_rel7" localSheetId="3" hidden="1">3</definedName>
    <definedName name="solver_rel7" localSheetId="4" hidden="1">3</definedName>
    <definedName name="solver_rel7" localSheetId="5" hidden="1">3</definedName>
    <definedName name="solver_rel7" localSheetId="6" hidden="1">3</definedName>
    <definedName name="solver_rel7" localSheetId="7" hidden="1">3</definedName>
    <definedName name="solver_rel8" localSheetId="3" hidden="1">2</definedName>
    <definedName name="solver_rel8" localSheetId="4" hidden="1">2</definedName>
    <definedName name="solver_rel8" localSheetId="5" hidden="1">2</definedName>
    <definedName name="solver_rel8" localSheetId="6" hidden="1">2</definedName>
    <definedName name="solver_rel8" localSheetId="7" hidden="1">2</definedName>
    <definedName name="solver_rhs1" localSheetId="3" hidden="1">0</definedName>
    <definedName name="solver_rhs1" localSheetId="4" hidden="1">0</definedName>
    <definedName name="solver_rhs1" localSheetId="5" hidden="1">0</definedName>
    <definedName name="solver_rhs1" localSheetId="6" hidden="1">0</definedName>
    <definedName name="solver_rhs1" localSheetId="7" hidden="1">0</definedName>
    <definedName name="solver_rhs2" localSheetId="3" hidden="1">0</definedName>
    <definedName name="solver_rhs2" localSheetId="4" hidden="1">0</definedName>
    <definedName name="solver_rhs2" localSheetId="5" hidden="1">0</definedName>
    <definedName name="solver_rhs2" localSheetId="6" hidden="1">0</definedName>
    <definedName name="solver_rhs2" localSheetId="7" hidden="1">0</definedName>
    <definedName name="solver_rhs3" localSheetId="3" hidden="1">0</definedName>
    <definedName name="solver_rhs3" localSheetId="4" hidden="1">0</definedName>
    <definedName name="solver_rhs3" localSheetId="5" hidden="1">0</definedName>
    <definedName name="solver_rhs3" localSheetId="6" hidden="1">0</definedName>
    <definedName name="solver_rhs3" localSheetId="7" hidden="1">0</definedName>
    <definedName name="solver_rhs4" localSheetId="3" hidden="1">0</definedName>
    <definedName name="solver_rhs4" localSheetId="4" hidden="1">0</definedName>
    <definedName name="solver_rhs4" localSheetId="5" hidden="1">0</definedName>
    <definedName name="solver_rhs4" localSheetId="6" hidden="1">0</definedName>
    <definedName name="solver_rhs4" localSheetId="7" hidden="1">0</definedName>
    <definedName name="solver_rhs5" localSheetId="3" hidden="1">0</definedName>
    <definedName name="solver_rhs5" localSheetId="4" hidden="1">0</definedName>
    <definedName name="solver_rhs5" localSheetId="5" hidden="1">0</definedName>
    <definedName name="solver_rhs5" localSheetId="6" hidden="1">0</definedName>
    <definedName name="solver_rhs5" localSheetId="7" hidden="1">0</definedName>
    <definedName name="solver_rhs6" localSheetId="3" hidden="1">0</definedName>
    <definedName name="solver_rhs6" localSheetId="4" hidden="1">0</definedName>
    <definedName name="solver_rhs6" localSheetId="5" hidden="1">0</definedName>
    <definedName name="solver_rhs6" localSheetId="6" hidden="1">0</definedName>
    <definedName name="solver_rhs6" localSheetId="7" hidden="1">0</definedName>
    <definedName name="solver_rhs7" localSheetId="3" hidden="1">0</definedName>
    <definedName name="solver_rhs7" localSheetId="4" hidden="1">0</definedName>
    <definedName name="solver_rhs7" localSheetId="5" hidden="1">0</definedName>
    <definedName name="solver_rhs7" localSheetId="6" hidden="1">0</definedName>
    <definedName name="solver_rhs7" localSheetId="7" hidden="1">0</definedName>
    <definedName name="solver_rhs8" localSheetId="3" hidden="1">22.4</definedName>
    <definedName name="solver_rhs8" localSheetId="4" hidden="1">22.4</definedName>
    <definedName name="solver_rhs8" localSheetId="5" hidden="1">22.4</definedName>
    <definedName name="solver_rhs8" localSheetId="6" hidden="1">22.4</definedName>
    <definedName name="solver_rhs8" localSheetId="7" hidden="1">22.4</definedName>
    <definedName name="solver_scl" localSheetId="3" hidden="1">2</definedName>
    <definedName name="solver_scl" localSheetId="4" hidden="1">2</definedName>
    <definedName name="solver_scl" localSheetId="5" hidden="1">2</definedName>
    <definedName name="solver_scl" localSheetId="6" hidden="1">2</definedName>
    <definedName name="solver_scl" localSheetId="7" hidden="1">2</definedName>
    <definedName name="solver_sho" localSheetId="3" hidden="1">2</definedName>
    <definedName name="solver_sho" localSheetId="4" hidden="1">2</definedName>
    <definedName name="solver_sho" localSheetId="5" hidden="1">2</definedName>
    <definedName name="solver_sho" localSheetId="6" hidden="1">2</definedName>
    <definedName name="solver_sho" localSheetId="7" hidden="1">2</definedName>
    <definedName name="solver_tim" localSheetId="3" hidden="1">100</definedName>
    <definedName name="solver_tim" localSheetId="4" hidden="1">100</definedName>
    <definedName name="solver_tim" localSheetId="5" hidden="1">100</definedName>
    <definedName name="solver_tim" localSheetId="6" hidden="1">100</definedName>
    <definedName name="solver_tim" localSheetId="7" hidden="1">100</definedName>
    <definedName name="solver_tol" localSheetId="3" hidden="1">1</definedName>
    <definedName name="solver_tol" localSheetId="4" hidden="1">1</definedName>
    <definedName name="solver_tol" localSheetId="5" hidden="1">1</definedName>
    <definedName name="solver_tol" localSheetId="6" hidden="1">1</definedName>
    <definedName name="solver_tol" localSheetId="7" hidden="1">1</definedName>
    <definedName name="solver_typ" localSheetId="3" hidden="1">2</definedName>
    <definedName name="solver_typ" localSheetId="4" hidden="1">2</definedName>
    <definedName name="solver_typ" localSheetId="5" hidden="1">2</definedName>
    <definedName name="solver_typ" localSheetId="6" hidden="1">2</definedName>
    <definedName name="solver_typ" localSheetId="7" hidden="1">2</definedName>
    <definedName name="solver_val" localSheetId="3" hidden="1">0</definedName>
    <definedName name="solver_val" localSheetId="4" hidden="1">0</definedName>
    <definedName name="solver_val" localSheetId="5" hidden="1">0</definedName>
    <definedName name="solver_val" localSheetId="6" hidden="1">0</definedName>
    <definedName name="solver_val" localSheetId="7" hidden="1">0</definedName>
    <definedName name="test" localSheetId="5">#REF!</definedName>
    <definedName name="test" localSheetId="6">#REF!</definedName>
    <definedName name="test" localSheetId="7">#REF!</definedName>
    <definedName name="test">#REF!</definedName>
    <definedName name="Y0N" localSheetId="4">#REF!</definedName>
    <definedName name="Y0N" localSheetId="5">#REF!</definedName>
    <definedName name="Y0N" localSheetId="6">#REF!</definedName>
    <definedName name="Y0N" localSheetId="7">#REF!</definedName>
    <definedName name="Y0N">#REF!</definedName>
    <definedName name="YNss" localSheetId="4">#REF!</definedName>
    <definedName name="YNss" localSheetId="5">#REF!</definedName>
    <definedName name="YNss" localSheetId="6">#REF!</definedName>
    <definedName name="YNss" localSheetId="7">#REF!</definedName>
    <definedName name="YNss">#REF!</definedName>
  </definedNames>
  <calcPr calcId="145621"/>
</workbook>
</file>

<file path=xl/calcChain.xml><?xml version="1.0" encoding="utf-8"?>
<calcChain xmlns="http://schemas.openxmlformats.org/spreadsheetml/2006/main">
  <c r="T18" i="26" l="1"/>
  <c r="AF48" i="34"/>
  <c r="AE48" i="34"/>
  <c r="AD48" i="34"/>
  <c r="AC48" i="34"/>
  <c r="AB48" i="34"/>
  <c r="AA48" i="34"/>
  <c r="Z48" i="34"/>
  <c r="Y48" i="34"/>
  <c r="X48" i="34"/>
  <c r="W48" i="34"/>
  <c r="V48" i="34"/>
  <c r="U48" i="34"/>
  <c r="T48" i="34"/>
  <c r="S48" i="34"/>
  <c r="R48" i="34"/>
  <c r="Q48" i="34"/>
  <c r="P48" i="34"/>
  <c r="O48" i="34"/>
  <c r="N48" i="34"/>
  <c r="M48" i="34"/>
  <c r="L48" i="34"/>
  <c r="K48" i="34"/>
  <c r="J48" i="34"/>
  <c r="I48" i="34"/>
  <c r="H48" i="34"/>
  <c r="G48" i="34"/>
  <c r="F48" i="34"/>
  <c r="E48" i="34"/>
  <c r="D48" i="34"/>
  <c r="C48" i="34"/>
  <c r="B48" i="34"/>
  <c r="AF45" i="34"/>
  <c r="AE45" i="34"/>
  <c r="AD45" i="34"/>
  <c r="AC45" i="34"/>
  <c r="AB45" i="34"/>
  <c r="AA45" i="34"/>
  <c r="Z45" i="34"/>
  <c r="Y45" i="34"/>
  <c r="X45" i="34"/>
  <c r="W45" i="34"/>
  <c r="V45" i="34"/>
  <c r="U45" i="34"/>
  <c r="T45" i="34"/>
  <c r="S45" i="34"/>
  <c r="R45" i="34"/>
  <c r="Q45" i="34"/>
  <c r="P45" i="34"/>
  <c r="O45" i="34"/>
  <c r="N45" i="34"/>
  <c r="M45" i="34"/>
  <c r="L45" i="34"/>
  <c r="K45" i="34"/>
  <c r="J45" i="34"/>
  <c r="I45" i="34"/>
  <c r="H45" i="34"/>
  <c r="G45" i="34"/>
  <c r="F45" i="34"/>
  <c r="E45" i="34"/>
  <c r="D45" i="34"/>
  <c r="C45" i="34"/>
  <c r="AF44" i="34"/>
  <c r="AE44" i="34"/>
  <c r="AD44" i="34"/>
  <c r="AC44" i="34"/>
  <c r="AB44" i="34"/>
  <c r="AA44" i="34"/>
  <c r="Z44" i="34"/>
  <c r="Y44" i="34"/>
  <c r="X44" i="34"/>
  <c r="W44" i="34"/>
  <c r="V44" i="34"/>
  <c r="U44" i="34"/>
  <c r="T44" i="34"/>
  <c r="S44" i="34"/>
  <c r="R44" i="34"/>
  <c r="Q44" i="34"/>
  <c r="P44" i="34"/>
  <c r="O44" i="34"/>
  <c r="N44" i="34"/>
  <c r="M44" i="34"/>
  <c r="L44" i="34"/>
  <c r="K44" i="34"/>
  <c r="J44" i="34"/>
  <c r="I44" i="34"/>
  <c r="H44" i="34"/>
  <c r="G44" i="34"/>
  <c r="F44" i="34"/>
  <c r="E44" i="34"/>
  <c r="D44" i="34"/>
  <c r="C44" i="34"/>
  <c r="AF43" i="34"/>
  <c r="AE43" i="34"/>
  <c r="AD43" i="34"/>
  <c r="AC43" i="34"/>
  <c r="AB43" i="34"/>
  <c r="AA43" i="34"/>
  <c r="Z43" i="34"/>
  <c r="Y43" i="34"/>
  <c r="X43" i="34"/>
  <c r="W43" i="34"/>
  <c r="V43" i="34"/>
  <c r="U43" i="34"/>
  <c r="T43" i="34"/>
  <c r="S43" i="34"/>
  <c r="R43" i="34"/>
  <c r="Q43" i="34"/>
  <c r="P43" i="34"/>
  <c r="O43" i="34"/>
  <c r="N43" i="34"/>
  <c r="M43" i="34"/>
  <c r="L43" i="34"/>
  <c r="K43" i="34"/>
  <c r="J43" i="34"/>
  <c r="I43" i="34"/>
  <c r="H43" i="34"/>
  <c r="G43" i="34"/>
  <c r="F43" i="34"/>
  <c r="E43" i="34"/>
  <c r="D43" i="34"/>
  <c r="C43" i="34"/>
  <c r="AF41" i="34"/>
  <c r="AE41" i="34"/>
  <c r="AD41" i="34"/>
  <c r="AC41" i="34"/>
  <c r="AB41" i="34"/>
  <c r="AA41" i="34"/>
  <c r="Z41" i="34"/>
  <c r="Y41" i="34"/>
  <c r="X41" i="34"/>
  <c r="W41" i="34"/>
  <c r="V41" i="34"/>
  <c r="U41" i="34"/>
  <c r="T41" i="34"/>
  <c r="S41" i="34"/>
  <c r="R41" i="34"/>
  <c r="Q41" i="34"/>
  <c r="P41" i="34"/>
  <c r="O41" i="34"/>
  <c r="N41" i="34"/>
  <c r="M41" i="34"/>
  <c r="L41" i="34"/>
  <c r="K41" i="34"/>
  <c r="J41" i="34"/>
  <c r="I41" i="34"/>
  <c r="H41" i="34"/>
  <c r="G41" i="34"/>
  <c r="F41" i="34"/>
  <c r="E41" i="34"/>
  <c r="D41" i="34"/>
  <c r="C41" i="34"/>
  <c r="AF40" i="34"/>
  <c r="AE40" i="34"/>
  <c r="AD40" i="34"/>
  <c r="AC40" i="34"/>
  <c r="AB40" i="34"/>
  <c r="AA40" i="34"/>
  <c r="Z40" i="34"/>
  <c r="Y40" i="34"/>
  <c r="X40" i="34"/>
  <c r="W40" i="34"/>
  <c r="V40" i="34"/>
  <c r="U40" i="34"/>
  <c r="T40" i="34"/>
  <c r="S40" i="34"/>
  <c r="R40" i="34"/>
  <c r="Q40" i="34"/>
  <c r="P40" i="34"/>
  <c r="O40" i="34"/>
  <c r="N40" i="34"/>
  <c r="M40" i="34"/>
  <c r="L40" i="34"/>
  <c r="K40" i="34"/>
  <c r="J40" i="34"/>
  <c r="I40" i="34"/>
  <c r="H40" i="34"/>
  <c r="G40" i="34"/>
  <c r="F40" i="34"/>
  <c r="E40" i="34"/>
  <c r="D40" i="34"/>
  <c r="C40" i="34"/>
  <c r="AF39" i="34"/>
  <c r="AE39" i="34"/>
  <c r="AD39" i="34"/>
  <c r="AC39" i="34"/>
  <c r="AB39" i="34"/>
  <c r="AA39" i="34"/>
  <c r="Z39" i="34"/>
  <c r="Y39" i="34"/>
  <c r="X39" i="34"/>
  <c r="W39" i="34"/>
  <c r="V39" i="34"/>
  <c r="U39" i="34"/>
  <c r="T39" i="34"/>
  <c r="S39" i="34"/>
  <c r="R39" i="34"/>
  <c r="Q39" i="34"/>
  <c r="P39" i="34"/>
  <c r="O39" i="34"/>
  <c r="N39" i="34"/>
  <c r="M39" i="34"/>
  <c r="L39" i="34"/>
  <c r="K39" i="34"/>
  <c r="J39" i="34"/>
  <c r="I39" i="34"/>
  <c r="H39" i="34"/>
  <c r="G39" i="34"/>
  <c r="F39" i="34"/>
  <c r="E39" i="34"/>
  <c r="D39" i="34"/>
  <c r="C39" i="34"/>
  <c r="AF38" i="34"/>
  <c r="AE38" i="34"/>
  <c r="AD38" i="34"/>
  <c r="AC38" i="34"/>
  <c r="AB38" i="34"/>
  <c r="AA38" i="34"/>
  <c r="Z38" i="34"/>
  <c r="Y38" i="34"/>
  <c r="X38" i="34"/>
  <c r="W38" i="34"/>
  <c r="V38" i="34"/>
  <c r="U38" i="34"/>
  <c r="T38" i="34"/>
  <c r="S38" i="34"/>
  <c r="R38" i="34"/>
  <c r="Q38" i="34"/>
  <c r="P38" i="34"/>
  <c r="O38" i="34"/>
  <c r="N38" i="34"/>
  <c r="M38" i="34"/>
  <c r="L38" i="34"/>
  <c r="K38" i="34"/>
  <c r="J38" i="34"/>
  <c r="I38" i="34"/>
  <c r="H38" i="34"/>
  <c r="G38" i="34"/>
  <c r="F38" i="34"/>
  <c r="E38" i="34"/>
  <c r="D38" i="34"/>
  <c r="C38" i="34"/>
  <c r="B38" i="34"/>
  <c r="AF37" i="34"/>
  <c r="AE37" i="34"/>
  <c r="AD37" i="34"/>
  <c r="AC37" i="34"/>
  <c r="AB37" i="34"/>
  <c r="AA37" i="34"/>
  <c r="Z37" i="34"/>
  <c r="Y37" i="34"/>
  <c r="X37" i="34"/>
  <c r="W37" i="34"/>
  <c r="V37" i="34"/>
  <c r="U37" i="34"/>
  <c r="T37" i="34"/>
  <c r="S37" i="34"/>
  <c r="R37" i="34"/>
  <c r="Q37" i="34"/>
  <c r="P37" i="34"/>
  <c r="O37" i="34"/>
  <c r="N37" i="34"/>
  <c r="M37" i="34"/>
  <c r="L37" i="34"/>
  <c r="K37" i="34"/>
  <c r="J37" i="34"/>
  <c r="I37" i="34"/>
  <c r="H37" i="34"/>
  <c r="G37" i="34"/>
  <c r="F37" i="34"/>
  <c r="E37" i="34"/>
  <c r="D37" i="34"/>
  <c r="C37" i="34"/>
  <c r="AF36" i="34"/>
  <c r="AE36" i="34"/>
  <c r="AD36" i="34"/>
  <c r="AC36" i="34"/>
  <c r="AB36" i="34"/>
  <c r="AA36" i="34"/>
  <c r="Z36" i="34"/>
  <c r="Y36" i="34"/>
  <c r="X36" i="34"/>
  <c r="W36" i="34"/>
  <c r="V36" i="34"/>
  <c r="U36" i="34"/>
  <c r="T36" i="34"/>
  <c r="S36" i="34"/>
  <c r="R36" i="34"/>
  <c r="Q36" i="34"/>
  <c r="P36" i="34"/>
  <c r="O36" i="34"/>
  <c r="N36" i="34"/>
  <c r="M36" i="34"/>
  <c r="L36" i="34"/>
  <c r="K36" i="34"/>
  <c r="J36" i="34"/>
  <c r="I36" i="34"/>
  <c r="H36" i="34"/>
  <c r="G36" i="34"/>
  <c r="F36" i="34"/>
  <c r="E36" i="34"/>
  <c r="D36" i="34"/>
  <c r="C36" i="34"/>
  <c r="AF35" i="34"/>
  <c r="AE35" i="34"/>
  <c r="AD35" i="34"/>
  <c r="AC35" i="34"/>
  <c r="AB35" i="34"/>
  <c r="AA35" i="34"/>
  <c r="Z35" i="34"/>
  <c r="Y35" i="34"/>
  <c r="X35" i="34"/>
  <c r="W35" i="34"/>
  <c r="V35" i="34"/>
  <c r="U35" i="34"/>
  <c r="T35" i="34"/>
  <c r="S35" i="34"/>
  <c r="R35" i="34"/>
  <c r="Q35" i="34"/>
  <c r="P35" i="34"/>
  <c r="O35" i="34"/>
  <c r="N35" i="34"/>
  <c r="M35" i="34"/>
  <c r="L35" i="34"/>
  <c r="K35" i="34"/>
  <c r="J35" i="34"/>
  <c r="I35" i="34"/>
  <c r="H35" i="34"/>
  <c r="G35" i="34"/>
  <c r="F35" i="34"/>
  <c r="E35" i="34"/>
  <c r="D35" i="34"/>
  <c r="C35" i="34"/>
  <c r="CR30" i="34"/>
  <c r="CH30" i="34"/>
  <c r="BL30" i="34"/>
  <c r="V30" i="34"/>
  <c r="J30" i="34"/>
  <c r="F27" i="34"/>
  <c r="G27" i="34" s="1"/>
  <c r="H27" i="34" s="1"/>
  <c r="I27" i="34" s="1"/>
  <c r="J27" i="34" s="1"/>
  <c r="K27" i="34" s="1"/>
  <c r="L27" i="34" s="1"/>
  <c r="M27" i="34" s="1"/>
  <c r="N27" i="34" s="1"/>
  <c r="O27" i="34" s="1"/>
  <c r="P27" i="34" s="1"/>
  <c r="Q27" i="34" s="1"/>
  <c r="R27" i="34" s="1"/>
  <c r="S27" i="34" s="1"/>
  <c r="T27" i="34" s="1"/>
  <c r="U27" i="34" s="1"/>
  <c r="V27" i="34" s="1"/>
  <c r="W27" i="34" s="1"/>
  <c r="X27" i="34" s="1"/>
  <c r="Y27" i="34" s="1"/>
  <c r="Z27" i="34" s="1"/>
  <c r="AA27" i="34" s="1"/>
  <c r="AB27" i="34" s="1"/>
  <c r="AC27" i="34" s="1"/>
  <c r="AD27" i="34" s="1"/>
  <c r="AE27" i="34" s="1"/>
  <c r="AF27" i="34" s="1"/>
  <c r="E27" i="34"/>
  <c r="D27" i="34"/>
  <c r="C27" i="34"/>
  <c r="B25" i="34"/>
  <c r="H20" i="34"/>
  <c r="G20" i="34"/>
  <c r="H19" i="34"/>
  <c r="G19" i="34"/>
  <c r="H18" i="34"/>
  <c r="G18" i="34"/>
  <c r="B18" i="34"/>
  <c r="A18" i="34"/>
  <c r="CV30" i="34" s="1"/>
  <c r="I14" i="34"/>
  <c r="B9" i="34"/>
  <c r="Q18" i="26"/>
  <c r="R18" i="26"/>
  <c r="F18" i="26"/>
  <c r="CB31" i="34" l="1"/>
  <c r="BV30" i="34"/>
  <c r="AF30" i="34"/>
  <c r="AP30" i="34"/>
  <c r="BB30" i="34"/>
  <c r="X31" i="34"/>
  <c r="X34" i="34" s="1"/>
  <c r="BQ31" i="34"/>
  <c r="AG30" i="34"/>
  <c r="BY30" i="34"/>
  <c r="P31" i="34"/>
  <c r="P34" i="34" s="1"/>
  <c r="AQ31" i="34"/>
  <c r="BR31" i="34"/>
  <c r="CQ31" i="34"/>
  <c r="B30" i="34"/>
  <c r="AH30" i="34"/>
  <c r="BN30" i="34"/>
  <c r="CT30" i="34"/>
  <c r="Z31" i="34"/>
  <c r="Z34" i="34" s="1"/>
  <c r="BJ31" i="34"/>
  <c r="G30" i="34"/>
  <c r="Q30" i="34"/>
  <c r="Q32" i="34" s="1"/>
  <c r="Q33" i="34" s="1"/>
  <c r="AC30" i="34"/>
  <c r="AM30" i="34"/>
  <c r="AW30" i="34"/>
  <c r="BI30" i="34"/>
  <c r="BS30" i="34"/>
  <c r="CC30" i="34"/>
  <c r="CO30" i="34"/>
  <c r="B31" i="34"/>
  <c r="B40" i="34" s="1"/>
  <c r="AG40" i="34" s="1"/>
  <c r="K31" i="34"/>
  <c r="K34" i="34" s="1"/>
  <c r="T31" i="34"/>
  <c r="T34" i="34" s="1"/>
  <c r="AC31" i="34"/>
  <c r="AC34" i="34" s="1"/>
  <c r="AL31" i="34"/>
  <c r="AV31" i="34"/>
  <c r="BE31" i="34"/>
  <c r="BN31" i="34"/>
  <c r="BW31" i="34"/>
  <c r="CF31" i="34"/>
  <c r="CO31" i="34"/>
  <c r="CX31" i="34"/>
  <c r="AG31" i="34"/>
  <c r="AG32" i="34" s="1"/>
  <c r="BH31" i="34"/>
  <c r="CS31" i="34"/>
  <c r="CS32" i="34" s="1"/>
  <c r="M30" i="34"/>
  <c r="BC30" i="34"/>
  <c r="F31" i="34"/>
  <c r="F34" i="34" s="1"/>
  <c r="AZ31" i="34"/>
  <c r="CK31" i="34"/>
  <c r="H30" i="34"/>
  <c r="R30" i="34"/>
  <c r="AD30" i="34"/>
  <c r="AN30" i="34"/>
  <c r="AX30" i="34"/>
  <c r="BJ30" i="34"/>
  <c r="BT30" i="34"/>
  <c r="CD30" i="34"/>
  <c r="CP30" i="34"/>
  <c r="CP32" i="34" s="1"/>
  <c r="C31" i="34"/>
  <c r="C34" i="34" s="1"/>
  <c r="L31" i="34"/>
  <c r="L34" i="34" s="1"/>
  <c r="U31" i="34"/>
  <c r="U34" i="34" s="1"/>
  <c r="AD31" i="34"/>
  <c r="AD34" i="34" s="1"/>
  <c r="AN31" i="34"/>
  <c r="AW31" i="34"/>
  <c r="BF31" i="34"/>
  <c r="BO31" i="34"/>
  <c r="BX31" i="34"/>
  <c r="CG31" i="34"/>
  <c r="CP31" i="34"/>
  <c r="I30" i="34"/>
  <c r="U30" i="34"/>
  <c r="U32" i="34" s="1"/>
  <c r="U33" i="34" s="1"/>
  <c r="AE30" i="34"/>
  <c r="AO30" i="34"/>
  <c r="BA30" i="34"/>
  <c r="BK30" i="34"/>
  <c r="BU30" i="34"/>
  <c r="CG30" i="34"/>
  <c r="CQ30" i="34"/>
  <c r="D31" i="34"/>
  <c r="D34" i="34" s="1"/>
  <c r="M31" i="34"/>
  <c r="M34" i="34" s="1"/>
  <c r="V31" i="34"/>
  <c r="V34" i="34" s="1"/>
  <c r="AF31" i="34"/>
  <c r="AF34" i="34" s="1"/>
  <c r="AO31" i="34"/>
  <c r="AX31" i="34"/>
  <c r="BG31" i="34"/>
  <c r="BP31" i="34"/>
  <c r="BY31" i="34"/>
  <c r="CH31" i="34"/>
  <c r="CH32" i="34" s="1"/>
  <c r="CR31" i="34"/>
  <c r="CR32" i="34" s="1"/>
  <c r="N31" i="34"/>
  <c r="N34" i="34" s="1"/>
  <c r="AY31" i="34"/>
  <c r="CJ31" i="34"/>
  <c r="CV32" i="34"/>
  <c r="W30" i="34"/>
  <c r="BM30" i="34"/>
  <c r="CS30" i="34"/>
  <c r="Y31" i="34"/>
  <c r="Y34" i="34" s="1"/>
  <c r="BI31" i="34"/>
  <c r="CT31" i="34"/>
  <c r="X30" i="34"/>
  <c r="BD30" i="34"/>
  <c r="CJ30" i="34"/>
  <c r="CJ32" i="34" s="1"/>
  <c r="Q31" i="34"/>
  <c r="Q34" i="34" s="1"/>
  <c r="AR31" i="34"/>
  <c r="BT31" i="34"/>
  <c r="CL31" i="34"/>
  <c r="C18" i="34"/>
  <c r="L20" i="34" s="1"/>
  <c r="B21" i="34"/>
  <c r="E30" i="34"/>
  <c r="E32" i="34" s="1"/>
  <c r="E33" i="34" s="1"/>
  <c r="O30" i="34"/>
  <c r="Y30" i="34"/>
  <c r="AK30" i="34"/>
  <c r="AU30" i="34"/>
  <c r="BE30" i="34"/>
  <c r="BQ30" i="34"/>
  <c r="CA30" i="34"/>
  <c r="CK30" i="34"/>
  <c r="CW30" i="34"/>
  <c r="CW32" i="34" s="1"/>
  <c r="I31" i="34"/>
  <c r="I34" i="34" s="1"/>
  <c r="R31" i="34"/>
  <c r="R34" i="34" s="1"/>
  <c r="AA31" i="34"/>
  <c r="AA34" i="34" s="1"/>
  <c r="AJ31" i="34"/>
  <c r="AS31" i="34"/>
  <c r="BB31" i="34"/>
  <c r="BL31" i="34"/>
  <c r="BL32" i="34" s="1"/>
  <c r="BU31" i="34"/>
  <c r="CD31" i="34"/>
  <c r="CM31" i="34"/>
  <c r="CV31" i="34"/>
  <c r="E31" i="34"/>
  <c r="E34" i="34" s="1"/>
  <c r="AP31" i="34"/>
  <c r="AP32" i="34" s="1"/>
  <c r="BZ31" i="34"/>
  <c r="AS30" i="34"/>
  <c r="CI30" i="34"/>
  <c r="CI32" i="34" s="1"/>
  <c r="AH31" i="34"/>
  <c r="N30" i="34"/>
  <c r="AT30" i="34"/>
  <c r="BZ30" i="34"/>
  <c r="H31" i="34"/>
  <c r="H34" i="34" s="1"/>
  <c r="AI31" i="34"/>
  <c r="BA31" i="34"/>
  <c r="CC31" i="34"/>
  <c r="CU31" i="34"/>
  <c r="C21" i="34"/>
  <c r="F30" i="34"/>
  <c r="P30" i="34"/>
  <c r="P32" i="34" s="1"/>
  <c r="P33" i="34" s="1"/>
  <c r="Z30" i="34"/>
  <c r="Z32" i="34" s="1"/>
  <c r="Z33" i="34" s="1"/>
  <c r="AL30" i="34"/>
  <c r="AV30" i="34"/>
  <c r="BF30" i="34"/>
  <c r="BR30" i="34"/>
  <c r="BR32" i="34" s="1"/>
  <c r="CB30" i="34"/>
  <c r="CB32" i="34" s="1"/>
  <c r="CL30" i="34"/>
  <c r="CL32" i="34" s="1"/>
  <c r="CX30" i="34"/>
  <c r="J31" i="34"/>
  <c r="J34" i="34" s="1"/>
  <c r="S31" i="34"/>
  <c r="S34" i="34" s="1"/>
  <c r="AB31" i="34"/>
  <c r="AB34" i="34" s="1"/>
  <c r="AK31" i="34"/>
  <c r="AT31" i="34"/>
  <c r="BD31" i="34"/>
  <c r="BM31" i="34"/>
  <c r="BV31" i="34"/>
  <c r="BV32" i="34" s="1"/>
  <c r="CE31" i="34"/>
  <c r="CN31" i="34"/>
  <c r="CW31" i="34"/>
  <c r="CQ32" i="34"/>
  <c r="CK32" i="34"/>
  <c r="C30" i="34"/>
  <c r="C32" i="34" s="1"/>
  <c r="C33" i="34" s="1"/>
  <c r="S30" i="34"/>
  <c r="S32" i="34" s="1"/>
  <c r="S33" i="34" s="1"/>
  <c r="AI30" i="34"/>
  <c r="AI32" i="34" s="1"/>
  <c r="AQ30" i="34"/>
  <c r="BG30" i="34"/>
  <c r="BO30" i="34"/>
  <c r="BW30" i="34"/>
  <c r="CM30" i="34"/>
  <c r="CU30" i="34"/>
  <c r="K30" i="34"/>
  <c r="AA30" i="34"/>
  <c r="AA32" i="34" s="1"/>
  <c r="AA33" i="34" s="1"/>
  <c r="AY30" i="34"/>
  <c r="AY32" i="34" s="1"/>
  <c r="CE30" i="34"/>
  <c r="D30" i="34"/>
  <c r="L30" i="34"/>
  <c r="L32" i="34" s="1"/>
  <c r="L33" i="34" s="1"/>
  <c r="T30" i="34"/>
  <c r="AB30" i="34"/>
  <c r="AJ30" i="34"/>
  <c r="AJ32" i="34" s="1"/>
  <c r="AR30" i="34"/>
  <c r="AZ30" i="34"/>
  <c r="AZ32" i="34" s="1"/>
  <c r="BH30" i="34"/>
  <c r="BH32" i="34" s="1"/>
  <c r="BP30" i="34"/>
  <c r="BX30" i="34"/>
  <c r="BX32" i="34" s="1"/>
  <c r="CF30" i="34"/>
  <c r="CN30" i="34"/>
  <c r="CN32" i="34" s="1"/>
  <c r="G31" i="34"/>
  <c r="G34" i="34" s="1"/>
  <c r="O31" i="34"/>
  <c r="O34" i="34" s="1"/>
  <c r="W31" i="34"/>
  <c r="W34" i="34" s="1"/>
  <c r="AE31" i="34"/>
  <c r="AE34" i="34" s="1"/>
  <c r="AM31" i="34"/>
  <c r="AU31" i="34"/>
  <c r="AU32" i="34" s="1"/>
  <c r="BC31" i="34"/>
  <c r="BK31" i="34"/>
  <c r="BK32" i="34" s="1"/>
  <c r="BS31" i="34"/>
  <c r="CA31" i="34"/>
  <c r="CA32" i="34" s="1"/>
  <c r="CI31" i="34"/>
  <c r="T17" i="26"/>
  <c r="T16" i="26"/>
  <c r="T15" i="26"/>
  <c r="R15" i="26"/>
  <c r="P16" i="26"/>
  <c r="AF48" i="33"/>
  <c r="AE48" i="33"/>
  <c r="AD48" i="33"/>
  <c r="AC48" i="33"/>
  <c r="AB48" i="33"/>
  <c r="AA48" i="33"/>
  <c r="Z48" i="33"/>
  <c r="Y48" i="33"/>
  <c r="X48" i="33"/>
  <c r="W48" i="33"/>
  <c r="V48" i="33"/>
  <c r="U48" i="33"/>
  <c r="T48" i="33"/>
  <c r="S48" i="33"/>
  <c r="R48" i="33"/>
  <c r="Q48" i="33"/>
  <c r="P48" i="33"/>
  <c r="O48" i="33"/>
  <c r="N48" i="33"/>
  <c r="M48" i="33"/>
  <c r="L48" i="33"/>
  <c r="K48" i="33"/>
  <c r="J48" i="33"/>
  <c r="I48" i="33"/>
  <c r="H48" i="33"/>
  <c r="G48" i="33"/>
  <c r="F48" i="33"/>
  <c r="E48" i="33"/>
  <c r="D48" i="33"/>
  <c r="C48" i="33"/>
  <c r="B48" i="33"/>
  <c r="AF45" i="33"/>
  <c r="AE45" i="33"/>
  <c r="AD45" i="33"/>
  <c r="AC45" i="33"/>
  <c r="AB45" i="33"/>
  <c r="AA45" i="33"/>
  <c r="Z45" i="33"/>
  <c r="Y45" i="33"/>
  <c r="X45" i="33"/>
  <c r="W45" i="33"/>
  <c r="V45" i="33"/>
  <c r="U45" i="33"/>
  <c r="T45" i="33"/>
  <c r="S45" i="33"/>
  <c r="R45" i="33"/>
  <c r="Q45" i="33"/>
  <c r="P45" i="33"/>
  <c r="O45" i="33"/>
  <c r="N45" i="33"/>
  <c r="M45" i="33"/>
  <c r="L45" i="33"/>
  <c r="K45" i="33"/>
  <c r="J45" i="33"/>
  <c r="I45" i="33"/>
  <c r="H45" i="33"/>
  <c r="G45" i="33"/>
  <c r="F45" i="33"/>
  <c r="E45" i="33"/>
  <c r="D45" i="33"/>
  <c r="C45" i="33"/>
  <c r="AF44" i="33"/>
  <c r="AE44" i="33"/>
  <c r="AD44" i="33"/>
  <c r="AC44" i="33"/>
  <c r="AB44" i="33"/>
  <c r="AA44" i="33"/>
  <c r="Z44" i="33"/>
  <c r="Y44" i="33"/>
  <c r="X44" i="33"/>
  <c r="W44" i="33"/>
  <c r="V44" i="33"/>
  <c r="U44" i="33"/>
  <c r="T44" i="33"/>
  <c r="S44" i="33"/>
  <c r="R44" i="33"/>
  <c r="Q44" i="33"/>
  <c r="P44" i="33"/>
  <c r="O44" i="33"/>
  <c r="N44" i="33"/>
  <c r="M44" i="33"/>
  <c r="L44" i="33"/>
  <c r="K44" i="33"/>
  <c r="J44" i="33"/>
  <c r="I44" i="33"/>
  <c r="H44" i="33"/>
  <c r="G44" i="33"/>
  <c r="F44" i="33"/>
  <c r="E44" i="33"/>
  <c r="D44" i="33"/>
  <c r="C44" i="33"/>
  <c r="AF43" i="33"/>
  <c r="AE43" i="33"/>
  <c r="AD43" i="33"/>
  <c r="AC43" i="33"/>
  <c r="AB43" i="33"/>
  <c r="AA43" i="33"/>
  <c r="Z43" i="33"/>
  <c r="Y43" i="33"/>
  <c r="X43" i="33"/>
  <c r="W43" i="33"/>
  <c r="V43" i="33"/>
  <c r="U43" i="33"/>
  <c r="T43" i="33"/>
  <c r="S43" i="33"/>
  <c r="R43" i="33"/>
  <c r="Q43" i="33"/>
  <c r="P43" i="33"/>
  <c r="O43" i="33"/>
  <c r="N43" i="33"/>
  <c r="M43" i="33"/>
  <c r="L43" i="33"/>
  <c r="K43" i="33"/>
  <c r="J43" i="33"/>
  <c r="I43" i="33"/>
  <c r="H43" i="33"/>
  <c r="G43" i="33"/>
  <c r="F43" i="33"/>
  <c r="E43" i="33"/>
  <c r="D43" i="33"/>
  <c r="C43" i="33"/>
  <c r="AF41" i="33"/>
  <c r="AE41" i="33"/>
  <c r="AD41" i="33"/>
  <c r="AC41" i="33"/>
  <c r="AB41" i="33"/>
  <c r="AA41" i="33"/>
  <c r="Z41" i="33"/>
  <c r="Y41" i="33"/>
  <c r="X41" i="33"/>
  <c r="W41" i="33"/>
  <c r="V41" i="33"/>
  <c r="U41" i="33"/>
  <c r="T41" i="33"/>
  <c r="S41" i="33"/>
  <c r="R41" i="33"/>
  <c r="Q41" i="33"/>
  <c r="P41" i="33"/>
  <c r="O41" i="33"/>
  <c r="N41" i="33"/>
  <c r="M41" i="33"/>
  <c r="L41" i="33"/>
  <c r="K41" i="33"/>
  <c r="J41" i="33"/>
  <c r="I41" i="33"/>
  <c r="H41" i="33"/>
  <c r="G41" i="33"/>
  <c r="F41" i="33"/>
  <c r="E41" i="33"/>
  <c r="D41" i="33"/>
  <c r="C41" i="33"/>
  <c r="AF40" i="33"/>
  <c r="AE40" i="33"/>
  <c r="AD40" i="33"/>
  <c r="AC40" i="33"/>
  <c r="AB40" i="33"/>
  <c r="AA40" i="33"/>
  <c r="Z40" i="33"/>
  <c r="Y40" i="33"/>
  <c r="X40" i="33"/>
  <c r="W40" i="33"/>
  <c r="V40" i="33"/>
  <c r="U40" i="33"/>
  <c r="T40" i="33"/>
  <c r="S40" i="33"/>
  <c r="R40" i="33"/>
  <c r="Q40" i="33"/>
  <c r="P40" i="33"/>
  <c r="O40" i="33"/>
  <c r="N40" i="33"/>
  <c r="M40" i="33"/>
  <c r="L40" i="33"/>
  <c r="K40" i="33"/>
  <c r="J40" i="33"/>
  <c r="I40" i="33"/>
  <c r="H40" i="33"/>
  <c r="G40" i="33"/>
  <c r="F40" i="33"/>
  <c r="E40" i="33"/>
  <c r="D40" i="33"/>
  <c r="C40" i="33"/>
  <c r="AF39" i="33"/>
  <c r="AE39" i="33"/>
  <c r="AD39" i="33"/>
  <c r="AC39" i="33"/>
  <c r="AB39" i="33"/>
  <c r="AA39" i="33"/>
  <c r="Z39" i="33"/>
  <c r="Y39" i="33"/>
  <c r="X39" i="33"/>
  <c r="W39" i="33"/>
  <c r="V39" i="33"/>
  <c r="U39" i="33"/>
  <c r="T39" i="33"/>
  <c r="S39" i="33"/>
  <c r="R39" i="33"/>
  <c r="Q39" i="33"/>
  <c r="P39" i="33"/>
  <c r="O39" i="33"/>
  <c r="N39" i="33"/>
  <c r="M39" i="33"/>
  <c r="L39" i="33"/>
  <c r="K39" i="33"/>
  <c r="J39" i="33"/>
  <c r="I39" i="33"/>
  <c r="H39" i="33"/>
  <c r="G39" i="33"/>
  <c r="F39" i="33"/>
  <c r="E39" i="33"/>
  <c r="D39" i="33"/>
  <c r="C39" i="33"/>
  <c r="AF38" i="33"/>
  <c r="AE38" i="33"/>
  <c r="AD38" i="33"/>
  <c r="AC38" i="33"/>
  <c r="AB38" i="33"/>
  <c r="AA38" i="33"/>
  <c r="Z38" i="33"/>
  <c r="Y38" i="33"/>
  <c r="X38" i="33"/>
  <c r="W38" i="33"/>
  <c r="V38" i="33"/>
  <c r="U38" i="33"/>
  <c r="T38" i="33"/>
  <c r="S38" i="33"/>
  <c r="R38" i="33"/>
  <c r="Q38" i="33"/>
  <c r="P38" i="33"/>
  <c r="O38" i="33"/>
  <c r="N38" i="33"/>
  <c r="M38" i="33"/>
  <c r="L38" i="33"/>
  <c r="K38" i="33"/>
  <c r="J38" i="33"/>
  <c r="I38" i="33"/>
  <c r="H38" i="33"/>
  <c r="G38" i="33"/>
  <c r="F38" i="33"/>
  <c r="E38" i="33"/>
  <c r="D38" i="33"/>
  <c r="C38" i="33"/>
  <c r="B38" i="33"/>
  <c r="AF37" i="33"/>
  <c r="AE37" i="33"/>
  <c r="AD37" i="33"/>
  <c r="AC37" i="33"/>
  <c r="AB37" i="33"/>
  <c r="AA37" i="33"/>
  <c r="Z37" i="33"/>
  <c r="Y37" i="33"/>
  <c r="X37" i="33"/>
  <c r="W37" i="33"/>
  <c r="V37" i="33"/>
  <c r="U37" i="33"/>
  <c r="T37" i="33"/>
  <c r="S37" i="33"/>
  <c r="R37" i="33"/>
  <c r="Q37" i="33"/>
  <c r="P37" i="33"/>
  <c r="O37" i="33"/>
  <c r="N37" i="33"/>
  <c r="M37" i="33"/>
  <c r="L37" i="33"/>
  <c r="K37" i="33"/>
  <c r="J37" i="33"/>
  <c r="I37" i="33"/>
  <c r="H37" i="33"/>
  <c r="G37" i="33"/>
  <c r="F37" i="33"/>
  <c r="E37" i="33"/>
  <c r="D37" i="33"/>
  <c r="C37" i="33"/>
  <c r="AF36" i="33"/>
  <c r="AE36" i="33"/>
  <c r="AD36" i="33"/>
  <c r="AC36" i="33"/>
  <c r="AB36" i="33"/>
  <c r="AA36" i="33"/>
  <c r="Z36" i="33"/>
  <c r="Y36" i="33"/>
  <c r="X36" i="33"/>
  <c r="W36" i="33"/>
  <c r="V36" i="33"/>
  <c r="U36" i="33"/>
  <c r="T36" i="33"/>
  <c r="S36" i="33"/>
  <c r="R36" i="33"/>
  <c r="Q36" i="33"/>
  <c r="P36" i="33"/>
  <c r="O36" i="33"/>
  <c r="N36" i="33"/>
  <c r="M36" i="33"/>
  <c r="L36" i="33"/>
  <c r="K36" i="33"/>
  <c r="J36" i="33"/>
  <c r="I36" i="33"/>
  <c r="H36" i="33"/>
  <c r="G36" i="33"/>
  <c r="F36" i="33"/>
  <c r="E36" i="33"/>
  <c r="D36" i="33"/>
  <c r="C36" i="33"/>
  <c r="AF35" i="33"/>
  <c r="AE35" i="33"/>
  <c r="AD35" i="33"/>
  <c r="AC35" i="33"/>
  <c r="AB35" i="33"/>
  <c r="AA35" i="33"/>
  <c r="Z35" i="33"/>
  <c r="Y35" i="33"/>
  <c r="X35" i="33"/>
  <c r="W35" i="33"/>
  <c r="V35" i="33"/>
  <c r="U35" i="33"/>
  <c r="T35" i="33"/>
  <c r="S35" i="33"/>
  <c r="R35" i="33"/>
  <c r="Q35" i="33"/>
  <c r="P35" i="33"/>
  <c r="O35" i="33"/>
  <c r="N35" i="33"/>
  <c r="M35" i="33"/>
  <c r="L35" i="33"/>
  <c r="K35" i="33"/>
  <c r="J35" i="33"/>
  <c r="I35" i="33"/>
  <c r="H35" i="33"/>
  <c r="G35" i="33"/>
  <c r="F35" i="33"/>
  <c r="E35" i="33"/>
  <c r="D35" i="33"/>
  <c r="C35" i="33"/>
  <c r="CX30" i="33"/>
  <c r="CS30" i="33"/>
  <c r="CR30" i="33"/>
  <c r="CH30" i="33"/>
  <c r="CB30" i="33"/>
  <c r="BW30" i="33"/>
  <c r="BV30" i="33"/>
  <c r="BL30" i="33"/>
  <c r="BF30" i="33"/>
  <c r="BC30" i="33"/>
  <c r="BB30" i="33"/>
  <c r="AQ30" i="33"/>
  <c r="AM30" i="33"/>
  <c r="AI30" i="33"/>
  <c r="AH30" i="33"/>
  <c r="Y30" i="33"/>
  <c r="T30" i="33"/>
  <c r="Q30" i="33"/>
  <c r="P30" i="33"/>
  <c r="G30" i="33"/>
  <c r="B30" i="33"/>
  <c r="B35" i="33" s="1"/>
  <c r="C27" i="33"/>
  <c r="D27" i="33" s="1"/>
  <c r="E27" i="33" s="1"/>
  <c r="F27" i="33" s="1"/>
  <c r="G27" i="33" s="1"/>
  <c r="H27" i="33" s="1"/>
  <c r="I27" i="33" s="1"/>
  <c r="J27" i="33" s="1"/>
  <c r="K27" i="33" s="1"/>
  <c r="L27" i="33" s="1"/>
  <c r="M27" i="33" s="1"/>
  <c r="N27" i="33" s="1"/>
  <c r="O27" i="33" s="1"/>
  <c r="P27" i="33" s="1"/>
  <c r="Q27" i="33" s="1"/>
  <c r="R27" i="33" s="1"/>
  <c r="S27" i="33" s="1"/>
  <c r="T27" i="33" s="1"/>
  <c r="U27" i="33" s="1"/>
  <c r="V27" i="33" s="1"/>
  <c r="W27" i="33" s="1"/>
  <c r="X27" i="33" s="1"/>
  <c r="Y27" i="33" s="1"/>
  <c r="Z27" i="33" s="1"/>
  <c r="AA27" i="33" s="1"/>
  <c r="AB27" i="33" s="1"/>
  <c r="AC27" i="33" s="1"/>
  <c r="AD27" i="33" s="1"/>
  <c r="AE27" i="33" s="1"/>
  <c r="AF27" i="33" s="1"/>
  <c r="B25" i="33"/>
  <c r="H20" i="33"/>
  <c r="G20" i="33"/>
  <c r="H19" i="33"/>
  <c r="G19" i="33"/>
  <c r="H18" i="33"/>
  <c r="G18" i="33"/>
  <c r="B18" i="33"/>
  <c r="CO31" i="33" s="1"/>
  <c r="A18" i="33"/>
  <c r="CP30" i="33" s="1"/>
  <c r="I14" i="33"/>
  <c r="B9" i="33"/>
  <c r="P17" i="26"/>
  <c r="AR32" i="34" l="1"/>
  <c r="Y32" i="34"/>
  <c r="Y33" i="34" s="1"/>
  <c r="BM32" i="34"/>
  <c r="BT32" i="34"/>
  <c r="AM32" i="34"/>
  <c r="AH32" i="34"/>
  <c r="BD32" i="34"/>
  <c r="AX32" i="34"/>
  <c r="CM32" i="34"/>
  <c r="R32" i="34"/>
  <c r="R33" i="34" s="1"/>
  <c r="D21" i="34"/>
  <c r="BP32" i="34"/>
  <c r="B34" i="34"/>
  <c r="CX32" i="34"/>
  <c r="V32" i="34"/>
  <c r="V33" i="34" s="1"/>
  <c r="BI32" i="34"/>
  <c r="CT32" i="34"/>
  <c r="F32" i="34"/>
  <c r="F33" i="34" s="1"/>
  <c r="AT32" i="34"/>
  <c r="BA32" i="34"/>
  <c r="BY32" i="34"/>
  <c r="CE32" i="34"/>
  <c r="BG32" i="34"/>
  <c r="N32" i="34"/>
  <c r="N33" i="34" s="1"/>
  <c r="AO32" i="34"/>
  <c r="BF32" i="34"/>
  <c r="CD32" i="34"/>
  <c r="AW32" i="34"/>
  <c r="BN32" i="34"/>
  <c r="K32" i="34"/>
  <c r="K33" i="34" s="1"/>
  <c r="AB32" i="34"/>
  <c r="AB33" i="34" s="1"/>
  <c r="CU32" i="34"/>
  <c r="BB32" i="34"/>
  <c r="X32" i="34"/>
  <c r="X33" i="34" s="1"/>
  <c r="CG32" i="34"/>
  <c r="BC32" i="34"/>
  <c r="CF32" i="34"/>
  <c r="BQ32" i="34"/>
  <c r="AD32" i="34"/>
  <c r="AD33" i="34" s="1"/>
  <c r="CC32" i="34"/>
  <c r="T32" i="34"/>
  <c r="T33" i="34" s="1"/>
  <c r="BW32" i="34"/>
  <c r="BZ32" i="34"/>
  <c r="J32" i="34"/>
  <c r="J33" i="34" s="1"/>
  <c r="BE32" i="34"/>
  <c r="I32" i="34"/>
  <c r="I33" i="34" s="1"/>
  <c r="AN32" i="34"/>
  <c r="M32" i="34"/>
  <c r="M33" i="34" s="1"/>
  <c r="AC32" i="34"/>
  <c r="AC33" i="34" s="1"/>
  <c r="B32" i="34"/>
  <c r="B35" i="34"/>
  <c r="AG35" i="34" s="1"/>
  <c r="B43" i="34"/>
  <c r="AN39" i="34" s="1"/>
  <c r="B39" i="34"/>
  <c r="AG39" i="34" s="1"/>
  <c r="K16" i="34" s="1"/>
  <c r="BJ32" i="34"/>
  <c r="AV32" i="34"/>
  <c r="AK32" i="34"/>
  <c r="BU32" i="34"/>
  <c r="B36" i="34"/>
  <c r="AG36" i="34" s="1"/>
  <c r="B44" i="34"/>
  <c r="AN40" i="34" s="1"/>
  <c r="H32" i="34"/>
  <c r="H33" i="34" s="1"/>
  <c r="AQ32" i="34"/>
  <c r="BS32" i="34"/>
  <c r="D32" i="34"/>
  <c r="D33" i="34" s="1"/>
  <c r="BO32" i="34"/>
  <c r="AL32" i="34"/>
  <c r="AS32" i="34"/>
  <c r="CO32" i="34"/>
  <c r="AF32" i="34"/>
  <c r="AF33" i="34" s="1"/>
  <c r="AL39" i="34"/>
  <c r="L16" i="34" s="1"/>
  <c r="AE32" i="34"/>
  <c r="AE33" i="34" s="1"/>
  <c r="G32" i="34"/>
  <c r="G33" i="34" s="1"/>
  <c r="W32" i="34"/>
  <c r="W33" i="34" s="1"/>
  <c r="O32" i="34"/>
  <c r="O33" i="34" s="1"/>
  <c r="AL40" i="34"/>
  <c r="L17" i="34" s="1"/>
  <c r="K17" i="34"/>
  <c r="R31" i="33"/>
  <c r="R34" i="33" s="1"/>
  <c r="CX31" i="33"/>
  <c r="CX32" i="33" s="1"/>
  <c r="Q32" i="33"/>
  <c r="Q33" i="33" s="1"/>
  <c r="CC31" i="33"/>
  <c r="AA31" i="33"/>
  <c r="AA34" i="33" s="1"/>
  <c r="CD31" i="33"/>
  <c r="E31" i="33"/>
  <c r="E34" i="33" s="1"/>
  <c r="H30" i="33"/>
  <c r="H32" i="33" s="1"/>
  <c r="H33" i="33" s="1"/>
  <c r="Z30" i="33"/>
  <c r="AR30" i="33"/>
  <c r="BM30" i="33"/>
  <c r="CI30" i="33"/>
  <c r="F31" i="33"/>
  <c r="F34" i="33" s="1"/>
  <c r="AK31" i="33"/>
  <c r="BP31" i="33"/>
  <c r="CN31" i="33"/>
  <c r="B39" i="33"/>
  <c r="AG39" i="33" s="1"/>
  <c r="BZ31" i="33"/>
  <c r="Z31" i="33"/>
  <c r="Z34" i="33" s="1"/>
  <c r="AJ31" i="33"/>
  <c r="CM31" i="33"/>
  <c r="CS31" i="33"/>
  <c r="CS32" i="33" s="1"/>
  <c r="K30" i="33"/>
  <c r="AD30" i="33"/>
  <c r="AV30" i="33"/>
  <c r="AV32" i="33" s="1"/>
  <c r="BR30" i="33"/>
  <c r="CL30" i="33"/>
  <c r="N31" i="33"/>
  <c r="N34" i="33" s="1"/>
  <c r="AL31" i="33"/>
  <c r="BQ31" i="33"/>
  <c r="CV31" i="33"/>
  <c r="AW31" i="33"/>
  <c r="BF31" i="33"/>
  <c r="BH31" i="33"/>
  <c r="C21" i="33"/>
  <c r="O30" i="33"/>
  <c r="AG30" i="33"/>
  <c r="AY30" i="33"/>
  <c r="AY32" i="33" s="1"/>
  <c r="BU30" i="33"/>
  <c r="CQ30" i="33"/>
  <c r="Q31" i="33"/>
  <c r="Q34" i="33" s="1"/>
  <c r="AT31" i="33"/>
  <c r="BR31" i="33"/>
  <c r="CW31" i="33"/>
  <c r="AX31" i="33"/>
  <c r="AG35" i="33"/>
  <c r="B43" i="33"/>
  <c r="AN39" i="33" s="1"/>
  <c r="F30" i="33"/>
  <c r="X30" i="33"/>
  <c r="AP30" i="33"/>
  <c r="BK30" i="33"/>
  <c r="CE30" i="33"/>
  <c r="D31" i="33"/>
  <c r="D34" i="33" s="1"/>
  <c r="AB31" i="33"/>
  <c r="AB34" i="33" s="1"/>
  <c r="BG31" i="33"/>
  <c r="CL31" i="33"/>
  <c r="B37" i="33"/>
  <c r="AG37" i="33" s="1"/>
  <c r="CH32" i="33"/>
  <c r="CB32" i="33"/>
  <c r="BB32" i="33"/>
  <c r="B32" i="33"/>
  <c r="B33" i="33" s="1"/>
  <c r="BF32" i="33"/>
  <c r="CL32" i="33"/>
  <c r="K31" i="33"/>
  <c r="K34" i="33" s="1"/>
  <c r="AQ31" i="33"/>
  <c r="AQ32" i="33" s="1"/>
  <c r="BM31" i="33"/>
  <c r="CG31" i="33"/>
  <c r="BW32" i="33"/>
  <c r="U31" i="33"/>
  <c r="U34" i="33" s="1"/>
  <c r="AG31" i="33"/>
  <c r="AG32" i="33" s="1"/>
  <c r="BA31" i="33"/>
  <c r="BW31" i="33"/>
  <c r="C30" i="33"/>
  <c r="C32" i="33" s="1"/>
  <c r="C33" i="33" s="1"/>
  <c r="L30" i="33"/>
  <c r="V30" i="33"/>
  <c r="AE30" i="33"/>
  <c r="AE32" i="33" s="1"/>
  <c r="AE33" i="33" s="1"/>
  <c r="AN30" i="33"/>
  <c r="AN32" i="33" s="1"/>
  <c r="AW30" i="33"/>
  <c r="AW32" i="33" s="1"/>
  <c r="BG30" i="33"/>
  <c r="BS30" i="33"/>
  <c r="CC30" i="33"/>
  <c r="CM30" i="33"/>
  <c r="CM32" i="33" s="1"/>
  <c r="B31" i="33"/>
  <c r="L31" i="33"/>
  <c r="L34" i="33" s="1"/>
  <c r="V31" i="33"/>
  <c r="V34" i="33" s="1"/>
  <c r="AH31" i="33"/>
  <c r="AH32" i="33" s="1"/>
  <c r="AR31" i="33"/>
  <c r="BB31" i="33"/>
  <c r="BN31" i="33"/>
  <c r="BX31" i="33"/>
  <c r="CH31" i="33"/>
  <c r="CT31" i="33"/>
  <c r="B21" i="33"/>
  <c r="D30" i="33"/>
  <c r="D32" i="33" s="1"/>
  <c r="D33" i="33" s="1"/>
  <c r="N30" i="33"/>
  <c r="N32" i="33" s="1"/>
  <c r="N33" i="33" s="1"/>
  <c r="W30" i="33"/>
  <c r="AF30" i="33"/>
  <c r="AO30" i="33"/>
  <c r="AX30" i="33"/>
  <c r="BJ30" i="33"/>
  <c r="BT30" i="33"/>
  <c r="BT32" i="33" s="1"/>
  <c r="CD30" i="33"/>
  <c r="CD32" i="33" s="1"/>
  <c r="C31" i="33"/>
  <c r="C34" i="33" s="1"/>
  <c r="M31" i="33"/>
  <c r="M34" i="33" s="1"/>
  <c r="Y31" i="33"/>
  <c r="Y34" i="33" s="1"/>
  <c r="AI31" i="33"/>
  <c r="AI32" i="33" s="1"/>
  <c r="AS31" i="33"/>
  <c r="BE31" i="33"/>
  <c r="BO31" i="33"/>
  <c r="BY31" i="33"/>
  <c r="CK31" i="33"/>
  <c r="CU31" i="33"/>
  <c r="CW30" i="33"/>
  <c r="CW32" i="33" s="1"/>
  <c r="CO30" i="33"/>
  <c r="CO32" i="33" s="1"/>
  <c r="CG30" i="33"/>
  <c r="BY30" i="33"/>
  <c r="BQ30" i="33"/>
  <c r="BQ32" i="33" s="1"/>
  <c r="BI30" i="33"/>
  <c r="BI32" i="33" s="1"/>
  <c r="BA30" i="33"/>
  <c r="AS30" i="33"/>
  <c r="AS32" i="33" s="1"/>
  <c r="AK30" i="33"/>
  <c r="AK32" i="33" s="1"/>
  <c r="AC30" i="33"/>
  <c r="U30" i="33"/>
  <c r="M30" i="33"/>
  <c r="E30" i="33"/>
  <c r="E32" i="33" s="1"/>
  <c r="E33" i="33" s="1"/>
  <c r="C18" i="33"/>
  <c r="L20" i="33" s="1"/>
  <c r="CN30" i="33"/>
  <c r="CN32" i="33" s="1"/>
  <c r="CF30" i="33"/>
  <c r="BX30" i="33"/>
  <c r="BP30" i="33"/>
  <c r="BP32" i="33" s="1"/>
  <c r="AZ30" i="33"/>
  <c r="CV30" i="33"/>
  <c r="CV32" i="33" s="1"/>
  <c r="BH30" i="33"/>
  <c r="BH32" i="33" s="1"/>
  <c r="I30" i="33"/>
  <c r="I32" i="33" s="1"/>
  <c r="I33" i="33" s="1"/>
  <c r="R30" i="33"/>
  <c r="R32" i="33" s="1"/>
  <c r="R33" i="33" s="1"/>
  <c r="AA30" i="33"/>
  <c r="AA32" i="33" s="1"/>
  <c r="AA33" i="33" s="1"/>
  <c r="AJ30" i="33"/>
  <c r="AJ32" i="33" s="1"/>
  <c r="AT30" i="33"/>
  <c r="BD30" i="33"/>
  <c r="BN30" i="33"/>
  <c r="BZ30" i="33"/>
  <c r="BZ32" i="33" s="1"/>
  <c r="CJ30" i="33"/>
  <c r="CT30" i="33"/>
  <c r="I31" i="33"/>
  <c r="I34" i="33" s="1"/>
  <c r="S31" i="33"/>
  <c r="S34" i="33" s="1"/>
  <c r="AC31" i="33"/>
  <c r="AC34" i="33" s="1"/>
  <c r="AO31" i="33"/>
  <c r="AY31" i="33"/>
  <c r="BI31" i="33"/>
  <c r="BU31" i="33"/>
  <c r="BU32" i="33" s="1"/>
  <c r="CE31" i="33"/>
  <c r="CE32" i="33"/>
  <c r="B45" i="33"/>
  <c r="AN41" i="33" s="1"/>
  <c r="CR31" i="33"/>
  <c r="CR32" i="33" s="1"/>
  <c r="CJ31" i="33"/>
  <c r="CB31" i="33"/>
  <c r="BT31" i="33"/>
  <c r="BL31" i="33"/>
  <c r="BL32" i="33" s="1"/>
  <c r="BD31" i="33"/>
  <c r="AV31" i="33"/>
  <c r="AN31" i="33"/>
  <c r="AF31" i="33"/>
  <c r="AF34" i="33" s="1"/>
  <c r="X31" i="33"/>
  <c r="X34" i="33" s="1"/>
  <c r="P31" i="33"/>
  <c r="P34" i="33" s="1"/>
  <c r="H31" i="33"/>
  <c r="H34" i="33" s="1"/>
  <c r="CQ31" i="33"/>
  <c r="CQ32" i="33" s="1"/>
  <c r="CI31" i="33"/>
  <c r="CI32" i="33" s="1"/>
  <c r="BS31" i="33"/>
  <c r="BK31" i="33"/>
  <c r="BC31" i="33"/>
  <c r="BC32" i="33" s="1"/>
  <c r="AU31" i="33"/>
  <c r="AE31" i="33"/>
  <c r="AE34" i="33" s="1"/>
  <c r="W31" i="33"/>
  <c r="W34" i="33" s="1"/>
  <c r="O31" i="33"/>
  <c r="O34" i="33" s="1"/>
  <c r="G31" i="33"/>
  <c r="G34" i="33" s="1"/>
  <c r="CA31" i="33"/>
  <c r="AM31" i="33"/>
  <c r="AM32" i="33" s="1"/>
  <c r="J30" i="33"/>
  <c r="S30" i="33"/>
  <c r="AB30" i="33"/>
  <c r="AL30" i="33"/>
  <c r="AL32" i="33" s="1"/>
  <c r="AU30" i="33"/>
  <c r="BE30" i="33"/>
  <c r="BE32" i="33" s="1"/>
  <c r="BO30" i="33"/>
  <c r="CA30" i="33"/>
  <c r="CA32" i="33" s="1"/>
  <c r="CK30" i="33"/>
  <c r="CK32" i="33" s="1"/>
  <c r="CU30" i="33"/>
  <c r="CU32" i="33" s="1"/>
  <c r="J31" i="33"/>
  <c r="J34" i="33" s="1"/>
  <c r="T31" i="33"/>
  <c r="T34" i="33" s="1"/>
  <c r="AD31" i="33"/>
  <c r="AD34" i="33" s="1"/>
  <c r="AP31" i="33"/>
  <c r="AZ31" i="33"/>
  <c r="BJ31" i="33"/>
  <c r="BV31" i="33"/>
  <c r="BV32" i="33" s="1"/>
  <c r="CF31" i="33"/>
  <c r="CP31" i="33"/>
  <c r="CP32" i="33" s="1"/>
  <c r="AO39" i="34" l="1"/>
  <c r="M16" i="34" s="1"/>
  <c r="AO40" i="34"/>
  <c r="M17" i="34" s="1"/>
  <c r="B33" i="34"/>
  <c r="B37" i="34"/>
  <c r="AG37" i="34" s="1"/>
  <c r="B45" i="34"/>
  <c r="AN41" i="34" s="1"/>
  <c r="B41" i="34"/>
  <c r="AG41" i="34" s="1"/>
  <c r="BX32" i="33"/>
  <c r="CC32" i="33"/>
  <c r="BM32" i="33"/>
  <c r="AO39" i="33"/>
  <c r="M16" i="33" s="1"/>
  <c r="AP32" i="33"/>
  <c r="AT32" i="33"/>
  <c r="CJ32" i="33"/>
  <c r="AU32" i="33"/>
  <c r="BS32" i="33"/>
  <c r="AB32" i="33"/>
  <c r="AB33" i="33" s="1"/>
  <c r="AR32" i="33"/>
  <c r="BG32" i="33"/>
  <c r="D21" i="33"/>
  <c r="BR32" i="33"/>
  <c r="BK32" i="33"/>
  <c r="Z32" i="33"/>
  <c r="Z33" i="33" s="1"/>
  <c r="BJ32" i="33"/>
  <c r="K16" i="33"/>
  <c r="AL39" i="33"/>
  <c r="L16" i="33" s="1"/>
  <c r="B41" i="33"/>
  <c r="AG41" i="33" s="1"/>
  <c r="AO41" i="33" s="1"/>
  <c r="M18" i="33" s="1"/>
  <c r="AZ32" i="33"/>
  <c r="U32" i="33"/>
  <c r="U33" i="33" s="1"/>
  <c r="CG32" i="33"/>
  <c r="AX32" i="33"/>
  <c r="F32" i="33"/>
  <c r="F33" i="33" s="1"/>
  <c r="AF32" i="33"/>
  <c r="AF33" i="33" s="1"/>
  <c r="K18" i="33"/>
  <c r="O32" i="33"/>
  <c r="O33" i="33" s="1"/>
  <c r="J32" i="33"/>
  <c r="J33" i="33" s="1"/>
  <c r="G32" i="33"/>
  <c r="G33" i="33" s="1"/>
  <c r="W32" i="33"/>
  <c r="W33" i="33" s="1"/>
  <c r="BO32" i="33"/>
  <c r="BN32" i="33"/>
  <c r="M32" i="33"/>
  <c r="M33" i="33" s="1"/>
  <c r="BY32" i="33"/>
  <c r="AD32" i="33"/>
  <c r="AD33" i="33" s="1"/>
  <c r="X32" i="33"/>
  <c r="X33" i="33" s="1"/>
  <c r="AC32" i="33"/>
  <c r="AC33" i="33" s="1"/>
  <c r="CF32" i="33"/>
  <c r="B40" i="33"/>
  <c r="AG40" i="33" s="1"/>
  <c r="B34" i="33"/>
  <c r="B36" i="33"/>
  <c r="AG36" i="33" s="1"/>
  <c r="B44" i="33"/>
  <c r="AN40" i="33" s="1"/>
  <c r="V32" i="33"/>
  <c r="V33" i="33" s="1"/>
  <c r="K32" i="33"/>
  <c r="K33" i="33" s="1"/>
  <c r="T32" i="33"/>
  <c r="T33" i="33" s="1"/>
  <c r="BD32" i="33"/>
  <c r="S32" i="33"/>
  <c r="S33" i="33" s="1"/>
  <c r="CT32" i="33"/>
  <c r="BA32" i="33"/>
  <c r="AO32" i="33"/>
  <c r="L32" i="33"/>
  <c r="L33" i="33" s="1"/>
  <c r="P32" i="33"/>
  <c r="P33" i="33" s="1"/>
  <c r="Y32" i="33"/>
  <c r="Y33" i="33" s="1"/>
  <c r="AL41" i="34" l="1"/>
  <c r="L18" i="34" s="1"/>
  <c r="K18" i="34"/>
  <c r="AO41" i="34"/>
  <c r="M18" i="34" s="1"/>
  <c r="AL41" i="33"/>
  <c r="L18" i="33" s="1"/>
  <c r="AO40" i="33"/>
  <c r="M17" i="33" s="1"/>
  <c r="AL40" i="33"/>
  <c r="L17" i="33" s="1"/>
  <c r="K17" i="33"/>
  <c r="AF48" i="31" l="1"/>
  <c r="AD48" i="31"/>
  <c r="V48" i="31"/>
  <c r="N48" i="31"/>
  <c r="AF45" i="31"/>
  <c r="AE45" i="31"/>
  <c r="AD45" i="31"/>
  <c r="AC45" i="31"/>
  <c r="AB45" i="31"/>
  <c r="AA45" i="31"/>
  <c r="Z45" i="31"/>
  <c r="Y45" i="31"/>
  <c r="X45" i="31"/>
  <c r="W45" i="31"/>
  <c r="V45" i="31"/>
  <c r="U45" i="31"/>
  <c r="T45" i="31"/>
  <c r="S45" i="31"/>
  <c r="R45" i="31"/>
  <c r="Q45" i="31"/>
  <c r="P45" i="31"/>
  <c r="O45" i="31"/>
  <c r="N45" i="31"/>
  <c r="M45" i="31"/>
  <c r="L45" i="31"/>
  <c r="K45" i="31"/>
  <c r="J45" i="31"/>
  <c r="I45" i="31"/>
  <c r="H45" i="31"/>
  <c r="G45" i="31"/>
  <c r="F45" i="31"/>
  <c r="E45" i="31"/>
  <c r="D45" i="31"/>
  <c r="C45" i="31"/>
  <c r="AF44" i="31"/>
  <c r="AE44" i="31"/>
  <c r="AD44" i="31"/>
  <c r="AC44" i="31"/>
  <c r="AB44" i="31"/>
  <c r="AA44" i="31"/>
  <c r="Z44" i="31"/>
  <c r="Y44" i="31"/>
  <c r="X44" i="31"/>
  <c r="W44" i="31"/>
  <c r="V44" i="31"/>
  <c r="U44" i="31"/>
  <c r="T44" i="31"/>
  <c r="S44" i="31"/>
  <c r="R44" i="31"/>
  <c r="Q44" i="31"/>
  <c r="P44" i="31"/>
  <c r="O44" i="31"/>
  <c r="N44" i="31"/>
  <c r="M44" i="31"/>
  <c r="L44" i="31"/>
  <c r="K44" i="31"/>
  <c r="J44" i="31"/>
  <c r="I44" i="31"/>
  <c r="H44" i="31"/>
  <c r="G44" i="31"/>
  <c r="F44" i="31"/>
  <c r="E44" i="31"/>
  <c r="D44" i="31"/>
  <c r="C44" i="31"/>
  <c r="AF43" i="31"/>
  <c r="AE43" i="31"/>
  <c r="AD43" i="31"/>
  <c r="AC43" i="31"/>
  <c r="AB43" i="31"/>
  <c r="AA43" i="31"/>
  <c r="Z43" i="31"/>
  <c r="Y43" i="31"/>
  <c r="X43" i="31"/>
  <c r="W43" i="31"/>
  <c r="V43" i="31"/>
  <c r="U43" i="31"/>
  <c r="T43" i="31"/>
  <c r="S43" i="31"/>
  <c r="R43" i="31"/>
  <c r="Q43" i="31"/>
  <c r="P43" i="31"/>
  <c r="O43" i="31"/>
  <c r="N43" i="31"/>
  <c r="M43" i="31"/>
  <c r="L43" i="31"/>
  <c r="K43" i="31"/>
  <c r="J43" i="31"/>
  <c r="I43" i="31"/>
  <c r="H43" i="31"/>
  <c r="G43" i="31"/>
  <c r="F43" i="31"/>
  <c r="E43" i="31"/>
  <c r="D43" i="31"/>
  <c r="C43" i="31"/>
  <c r="AF41" i="31"/>
  <c r="AE41" i="31"/>
  <c r="AD41" i="31"/>
  <c r="AC41" i="31"/>
  <c r="AB41" i="31"/>
  <c r="AA41" i="31"/>
  <c r="Z41" i="31"/>
  <c r="Y41" i="31"/>
  <c r="X41" i="31"/>
  <c r="W41" i="31"/>
  <c r="V41" i="31"/>
  <c r="U41" i="31"/>
  <c r="T41" i="31"/>
  <c r="S41" i="31"/>
  <c r="R41" i="31"/>
  <c r="Q41" i="31"/>
  <c r="P41" i="31"/>
  <c r="O41" i="31"/>
  <c r="N41" i="31"/>
  <c r="M41" i="31"/>
  <c r="L41" i="31"/>
  <c r="K41" i="31"/>
  <c r="J41" i="31"/>
  <c r="I41" i="31"/>
  <c r="H41" i="31"/>
  <c r="G41" i="31"/>
  <c r="F41" i="31"/>
  <c r="E41" i="31"/>
  <c r="D41" i="31"/>
  <c r="C41" i="31"/>
  <c r="AF40" i="31"/>
  <c r="AE40" i="31"/>
  <c r="AD40" i="31"/>
  <c r="AC40" i="31"/>
  <c r="AB40" i="31"/>
  <c r="AA40" i="31"/>
  <c r="Z40" i="31"/>
  <c r="Y40" i="31"/>
  <c r="X40" i="31"/>
  <c r="W40" i="31"/>
  <c r="V40" i="31"/>
  <c r="U40" i="31"/>
  <c r="T40" i="31"/>
  <c r="S40" i="31"/>
  <c r="R40" i="31"/>
  <c r="Q40" i="31"/>
  <c r="P40" i="31"/>
  <c r="O40" i="31"/>
  <c r="N40" i="31"/>
  <c r="M40" i="31"/>
  <c r="L40" i="31"/>
  <c r="K40" i="31"/>
  <c r="J40" i="31"/>
  <c r="I40" i="31"/>
  <c r="H40" i="31"/>
  <c r="G40" i="31"/>
  <c r="F40" i="31"/>
  <c r="E40" i="31"/>
  <c r="D40" i="31"/>
  <c r="C40" i="31"/>
  <c r="AF39" i="31"/>
  <c r="AE39" i="31"/>
  <c r="AD39" i="31"/>
  <c r="AC39" i="31"/>
  <c r="AB39" i="31"/>
  <c r="AA39" i="31"/>
  <c r="Z39" i="31"/>
  <c r="Y39" i="31"/>
  <c r="X39" i="31"/>
  <c r="W39" i="31"/>
  <c r="V39" i="31"/>
  <c r="U39" i="31"/>
  <c r="T39" i="31"/>
  <c r="S39" i="31"/>
  <c r="R39" i="31"/>
  <c r="Q39" i="31"/>
  <c r="P39" i="31"/>
  <c r="O39" i="31"/>
  <c r="N39" i="31"/>
  <c r="M39" i="31"/>
  <c r="L39" i="31"/>
  <c r="K39" i="31"/>
  <c r="J39" i="31"/>
  <c r="I39" i="31"/>
  <c r="H39" i="31"/>
  <c r="G39" i="31"/>
  <c r="F39" i="31"/>
  <c r="E39" i="31"/>
  <c r="D39" i="31"/>
  <c r="C39" i="31"/>
  <c r="AF38" i="31"/>
  <c r="AE38" i="31"/>
  <c r="AD38" i="31"/>
  <c r="AC38" i="31"/>
  <c r="AB38" i="31"/>
  <c r="AA38" i="31"/>
  <c r="Z38" i="31"/>
  <c r="Y38" i="31"/>
  <c r="X38" i="31"/>
  <c r="W38" i="31"/>
  <c r="V38" i="31"/>
  <c r="U38" i="31"/>
  <c r="T38" i="31"/>
  <c r="S38" i="31"/>
  <c r="R38" i="31"/>
  <c r="Q38" i="31"/>
  <c r="P38" i="31"/>
  <c r="O38" i="31"/>
  <c r="N38" i="31"/>
  <c r="M38" i="31"/>
  <c r="L38" i="31"/>
  <c r="K38" i="31"/>
  <c r="J38" i="31"/>
  <c r="I38" i="31"/>
  <c r="H38" i="31"/>
  <c r="G38" i="31"/>
  <c r="F38" i="31"/>
  <c r="E38" i="31"/>
  <c r="D38" i="31"/>
  <c r="C38" i="31"/>
  <c r="B38" i="31"/>
  <c r="AF37" i="31"/>
  <c r="AE37" i="31"/>
  <c r="AD37" i="31"/>
  <c r="AC37" i="31"/>
  <c r="AB37" i="31"/>
  <c r="AA37" i="31"/>
  <c r="Z37" i="31"/>
  <c r="Y37" i="31"/>
  <c r="X37" i="31"/>
  <c r="W37" i="31"/>
  <c r="V37" i="31"/>
  <c r="U37" i="31"/>
  <c r="T37" i="31"/>
  <c r="S37" i="31"/>
  <c r="R37" i="31"/>
  <c r="Q37" i="31"/>
  <c r="P37" i="31"/>
  <c r="O37" i="31"/>
  <c r="N37" i="31"/>
  <c r="M37" i="31"/>
  <c r="L37" i="31"/>
  <c r="K37" i="31"/>
  <c r="J37" i="31"/>
  <c r="I37" i="31"/>
  <c r="H37" i="31"/>
  <c r="G37" i="31"/>
  <c r="F37" i="31"/>
  <c r="E37" i="31"/>
  <c r="D37" i="31"/>
  <c r="C37" i="31"/>
  <c r="AF36" i="31"/>
  <c r="AE36" i="31"/>
  <c r="AD36" i="31"/>
  <c r="AC36" i="31"/>
  <c r="AB36" i="31"/>
  <c r="AA36" i="31"/>
  <c r="Z36" i="31"/>
  <c r="Y36" i="31"/>
  <c r="X36" i="31"/>
  <c r="W36" i="31"/>
  <c r="V36" i="31"/>
  <c r="U36" i="31"/>
  <c r="T36" i="31"/>
  <c r="S36" i="31"/>
  <c r="R36" i="31"/>
  <c r="Q36" i="31"/>
  <c r="P36" i="31"/>
  <c r="O36" i="31"/>
  <c r="N36" i="31"/>
  <c r="M36" i="31"/>
  <c r="L36" i="31"/>
  <c r="K36" i="31"/>
  <c r="J36" i="31"/>
  <c r="I36" i="31"/>
  <c r="H36" i="31"/>
  <c r="G36" i="31"/>
  <c r="F36" i="31"/>
  <c r="E36" i="31"/>
  <c r="D36" i="31"/>
  <c r="C36" i="31"/>
  <c r="AF35" i="31"/>
  <c r="AE35" i="31"/>
  <c r="AD35" i="31"/>
  <c r="AC35" i="31"/>
  <c r="AB35" i="31"/>
  <c r="AA35" i="31"/>
  <c r="Z35" i="31"/>
  <c r="Y35" i="31"/>
  <c r="X35" i="31"/>
  <c r="W35" i="31"/>
  <c r="V35" i="31"/>
  <c r="U35" i="31"/>
  <c r="T35" i="31"/>
  <c r="S35" i="31"/>
  <c r="R35" i="31"/>
  <c r="Q35" i="31"/>
  <c r="P35" i="31"/>
  <c r="O35" i="31"/>
  <c r="N35" i="31"/>
  <c r="M35" i="31"/>
  <c r="L35" i="31"/>
  <c r="K35" i="31"/>
  <c r="J35" i="31"/>
  <c r="I35" i="31"/>
  <c r="H35" i="31"/>
  <c r="G35" i="31"/>
  <c r="F35" i="31"/>
  <c r="E35" i="31"/>
  <c r="D35" i="31"/>
  <c r="C35" i="31"/>
  <c r="C27" i="31"/>
  <c r="D27" i="31" s="1"/>
  <c r="E27" i="31" s="1"/>
  <c r="F27" i="31" s="1"/>
  <c r="G27" i="31" s="1"/>
  <c r="H27" i="31" s="1"/>
  <c r="I27" i="31" s="1"/>
  <c r="J27" i="31" s="1"/>
  <c r="K27" i="31" s="1"/>
  <c r="L27" i="31" s="1"/>
  <c r="M27" i="31" s="1"/>
  <c r="N27" i="31" s="1"/>
  <c r="O27" i="31" s="1"/>
  <c r="P27" i="31" s="1"/>
  <c r="Q27" i="31" s="1"/>
  <c r="R27" i="31" s="1"/>
  <c r="S27" i="31" s="1"/>
  <c r="T27" i="31" s="1"/>
  <c r="U27" i="31" s="1"/>
  <c r="V27" i="31" s="1"/>
  <c r="W27" i="31" s="1"/>
  <c r="X27" i="31" s="1"/>
  <c r="Y27" i="31" s="1"/>
  <c r="Z27" i="31" s="1"/>
  <c r="AA27" i="31" s="1"/>
  <c r="AB27" i="31" s="1"/>
  <c r="AC27" i="31" s="1"/>
  <c r="AD27" i="31" s="1"/>
  <c r="AE27" i="31" s="1"/>
  <c r="AF27" i="31" s="1"/>
  <c r="B25" i="31"/>
  <c r="H20" i="31"/>
  <c r="G20" i="31"/>
  <c r="H19" i="31"/>
  <c r="G19" i="31"/>
  <c r="H18" i="31"/>
  <c r="G18" i="31"/>
  <c r="B9" i="31"/>
  <c r="F48" i="31" l="1"/>
  <c r="J48" i="31"/>
  <c r="C48" i="31"/>
  <c r="K48" i="31"/>
  <c r="S48" i="31"/>
  <c r="AA48" i="31"/>
  <c r="I48" i="31"/>
  <c r="Y48" i="31"/>
  <c r="R48" i="31"/>
  <c r="A18" i="31"/>
  <c r="S30" i="31" s="1"/>
  <c r="D48" i="31"/>
  <c r="L48" i="31"/>
  <c r="T48" i="31"/>
  <c r="AB48" i="31"/>
  <c r="Q48" i="31"/>
  <c r="I14" i="31"/>
  <c r="B48" i="31"/>
  <c r="Z48" i="31"/>
  <c r="B18" i="31"/>
  <c r="AF31" i="31" s="1"/>
  <c r="AF34" i="31" s="1"/>
  <c r="E48" i="31"/>
  <c r="M48" i="31"/>
  <c r="U48" i="31"/>
  <c r="AC48" i="31"/>
  <c r="G48" i="31"/>
  <c r="O48" i="31"/>
  <c r="W48" i="31"/>
  <c r="AE48" i="31"/>
  <c r="H48" i="31"/>
  <c r="P48" i="31"/>
  <c r="X48" i="31"/>
  <c r="F17" i="26"/>
  <c r="AF48" i="27"/>
  <c r="AF45" i="27"/>
  <c r="AE45" i="27"/>
  <c r="AD45" i="27"/>
  <c r="AC45" i="27"/>
  <c r="AB45" i="27"/>
  <c r="AA45" i="27"/>
  <c r="Z45" i="27"/>
  <c r="Y45" i="27"/>
  <c r="X45" i="27"/>
  <c r="W45" i="27"/>
  <c r="V45" i="27"/>
  <c r="U45" i="27"/>
  <c r="T45" i="27"/>
  <c r="S45" i="27"/>
  <c r="R45" i="27"/>
  <c r="Q45" i="27"/>
  <c r="P45" i="27"/>
  <c r="O45" i="27"/>
  <c r="N45" i="27"/>
  <c r="M45" i="27"/>
  <c r="L45" i="27"/>
  <c r="K45" i="27"/>
  <c r="J45" i="27"/>
  <c r="I45" i="27"/>
  <c r="H45" i="27"/>
  <c r="G45" i="27"/>
  <c r="F45" i="27"/>
  <c r="E45" i="27"/>
  <c r="D45" i="27"/>
  <c r="C45" i="27"/>
  <c r="AF44" i="27"/>
  <c r="AE44" i="27"/>
  <c r="AD44" i="27"/>
  <c r="AC44" i="27"/>
  <c r="AB44" i="27"/>
  <c r="AA44" i="27"/>
  <c r="Z44" i="27"/>
  <c r="Y44" i="27"/>
  <c r="X44" i="27"/>
  <c r="W44" i="27"/>
  <c r="V44" i="27"/>
  <c r="U44" i="27"/>
  <c r="T44" i="27"/>
  <c r="S44" i="27"/>
  <c r="R44" i="27"/>
  <c r="Q44" i="27"/>
  <c r="P44" i="27"/>
  <c r="O44" i="27"/>
  <c r="N44" i="27"/>
  <c r="M44" i="27"/>
  <c r="L44" i="27"/>
  <c r="K44" i="27"/>
  <c r="J44" i="27"/>
  <c r="I44" i="27"/>
  <c r="H44" i="27"/>
  <c r="G44" i="27"/>
  <c r="F44" i="27"/>
  <c r="E44" i="27"/>
  <c r="D44" i="27"/>
  <c r="C44" i="27"/>
  <c r="AF43" i="27"/>
  <c r="AE43" i="27"/>
  <c r="AD43" i="27"/>
  <c r="AC43" i="27"/>
  <c r="AB43" i="27"/>
  <c r="AA43" i="27"/>
  <c r="Z43" i="27"/>
  <c r="Y43" i="27"/>
  <c r="X43" i="27"/>
  <c r="W43" i="27"/>
  <c r="V43" i="27"/>
  <c r="U43" i="27"/>
  <c r="T43" i="27"/>
  <c r="S43" i="27"/>
  <c r="R43" i="27"/>
  <c r="Q43" i="27"/>
  <c r="P43" i="27"/>
  <c r="O43" i="27"/>
  <c r="N43" i="27"/>
  <c r="M43" i="27"/>
  <c r="L43" i="27"/>
  <c r="K43" i="27"/>
  <c r="J43" i="27"/>
  <c r="I43" i="27"/>
  <c r="H43" i="27"/>
  <c r="G43" i="27"/>
  <c r="F43" i="27"/>
  <c r="E43" i="27"/>
  <c r="D43" i="27"/>
  <c r="C43" i="27"/>
  <c r="AF41" i="27"/>
  <c r="AE41" i="27"/>
  <c r="AD41" i="27"/>
  <c r="AC41" i="27"/>
  <c r="AB41" i="27"/>
  <c r="AA41" i="27"/>
  <c r="Z41" i="27"/>
  <c r="Y41" i="27"/>
  <c r="X41" i="27"/>
  <c r="W41" i="27"/>
  <c r="V41" i="27"/>
  <c r="U41" i="27"/>
  <c r="T41" i="27"/>
  <c r="S41" i="27"/>
  <c r="R41" i="27"/>
  <c r="Q41" i="27"/>
  <c r="P41" i="27"/>
  <c r="O41" i="27"/>
  <c r="N41" i="27"/>
  <c r="M41" i="27"/>
  <c r="L41" i="27"/>
  <c r="K41" i="27"/>
  <c r="J41" i="27"/>
  <c r="I41" i="27"/>
  <c r="H41" i="27"/>
  <c r="G41" i="27"/>
  <c r="F41" i="27"/>
  <c r="E41" i="27"/>
  <c r="D41" i="27"/>
  <c r="C41" i="27"/>
  <c r="AF40" i="27"/>
  <c r="AE40" i="27"/>
  <c r="AD40" i="27"/>
  <c r="AC40" i="27"/>
  <c r="AB40" i="27"/>
  <c r="AA40" i="27"/>
  <c r="Z40" i="27"/>
  <c r="Y40" i="27"/>
  <c r="X40" i="27"/>
  <c r="W40" i="27"/>
  <c r="V40" i="27"/>
  <c r="U40" i="27"/>
  <c r="T40" i="27"/>
  <c r="S40" i="27"/>
  <c r="R40" i="27"/>
  <c r="Q40" i="27"/>
  <c r="P40" i="27"/>
  <c r="O40" i="27"/>
  <c r="N40" i="27"/>
  <c r="M40" i="27"/>
  <c r="L40" i="27"/>
  <c r="K40" i="27"/>
  <c r="J40" i="27"/>
  <c r="I40" i="27"/>
  <c r="H40" i="27"/>
  <c r="G40" i="27"/>
  <c r="F40" i="27"/>
  <c r="E40" i="27"/>
  <c r="D40" i="27"/>
  <c r="C40" i="27"/>
  <c r="AF39" i="27"/>
  <c r="AE39" i="27"/>
  <c r="AD39" i="27"/>
  <c r="AC39" i="27"/>
  <c r="AB39" i="27"/>
  <c r="AA39" i="27"/>
  <c r="Z39" i="27"/>
  <c r="Y39" i="27"/>
  <c r="X39" i="27"/>
  <c r="W39" i="27"/>
  <c r="V39" i="27"/>
  <c r="U39" i="27"/>
  <c r="T39" i="27"/>
  <c r="S39" i="27"/>
  <c r="R39" i="27"/>
  <c r="Q39" i="27"/>
  <c r="P39" i="27"/>
  <c r="O39" i="27"/>
  <c r="N39" i="27"/>
  <c r="M39" i="27"/>
  <c r="L39" i="27"/>
  <c r="K39" i="27"/>
  <c r="J39" i="27"/>
  <c r="I39" i="27"/>
  <c r="H39" i="27"/>
  <c r="G39" i="27"/>
  <c r="F39" i="27"/>
  <c r="E39" i="27"/>
  <c r="D39" i="27"/>
  <c r="C39" i="27"/>
  <c r="AF38" i="27"/>
  <c r="AE38" i="27"/>
  <c r="AD38" i="27"/>
  <c r="AC38" i="27"/>
  <c r="AB38" i="27"/>
  <c r="AA38" i="27"/>
  <c r="Z38" i="27"/>
  <c r="Y38" i="27"/>
  <c r="X38" i="27"/>
  <c r="W38" i="27"/>
  <c r="V38" i="27"/>
  <c r="U38" i="27"/>
  <c r="T38" i="27"/>
  <c r="S38" i="27"/>
  <c r="R38" i="27"/>
  <c r="Q38" i="27"/>
  <c r="P38" i="27"/>
  <c r="O38" i="27"/>
  <c r="N38" i="27"/>
  <c r="M38" i="27"/>
  <c r="L38" i="27"/>
  <c r="K38" i="27"/>
  <c r="J38" i="27"/>
  <c r="I38" i="27"/>
  <c r="H38" i="27"/>
  <c r="G38" i="27"/>
  <c r="F38" i="27"/>
  <c r="E38" i="27"/>
  <c r="D38" i="27"/>
  <c r="C38" i="27"/>
  <c r="B38" i="27"/>
  <c r="AF37" i="27"/>
  <c r="AE37" i="27"/>
  <c r="AD37" i="27"/>
  <c r="AC37" i="27"/>
  <c r="AB37" i="27"/>
  <c r="AA37" i="27"/>
  <c r="Z37" i="27"/>
  <c r="Y37" i="27"/>
  <c r="X37" i="27"/>
  <c r="W37" i="27"/>
  <c r="V37" i="27"/>
  <c r="U37" i="27"/>
  <c r="T37" i="27"/>
  <c r="S37" i="27"/>
  <c r="R37" i="27"/>
  <c r="Q37" i="27"/>
  <c r="P37" i="27"/>
  <c r="O37" i="27"/>
  <c r="N37" i="27"/>
  <c r="M37" i="27"/>
  <c r="L37" i="27"/>
  <c r="K37" i="27"/>
  <c r="J37" i="27"/>
  <c r="I37" i="27"/>
  <c r="H37" i="27"/>
  <c r="G37" i="27"/>
  <c r="F37" i="27"/>
  <c r="E37" i="27"/>
  <c r="D37" i="27"/>
  <c r="C37" i="27"/>
  <c r="AF36" i="27"/>
  <c r="AE36" i="27"/>
  <c r="AD36" i="27"/>
  <c r="AC36" i="27"/>
  <c r="AB36" i="27"/>
  <c r="AA36" i="27"/>
  <c r="Z36" i="27"/>
  <c r="Y36" i="27"/>
  <c r="X36" i="27"/>
  <c r="W36" i="27"/>
  <c r="V36" i="27"/>
  <c r="U36" i="27"/>
  <c r="T36" i="27"/>
  <c r="S36" i="27"/>
  <c r="R36" i="27"/>
  <c r="Q36" i="27"/>
  <c r="P36" i="27"/>
  <c r="O36" i="27"/>
  <c r="N36" i="27"/>
  <c r="M36" i="27"/>
  <c r="L36" i="27"/>
  <c r="K36" i="27"/>
  <c r="J36" i="27"/>
  <c r="I36" i="27"/>
  <c r="H36" i="27"/>
  <c r="G36" i="27"/>
  <c r="F36" i="27"/>
  <c r="E36" i="27"/>
  <c r="D36" i="27"/>
  <c r="C36" i="27"/>
  <c r="AF35" i="27"/>
  <c r="AE35" i="27"/>
  <c r="AD35" i="27"/>
  <c r="AC35" i="27"/>
  <c r="AB35" i="27"/>
  <c r="AA35" i="27"/>
  <c r="Z35" i="27"/>
  <c r="Y35" i="27"/>
  <c r="X35" i="27"/>
  <c r="W35" i="27"/>
  <c r="V35" i="27"/>
  <c r="U35" i="27"/>
  <c r="T35" i="27"/>
  <c r="S35" i="27"/>
  <c r="R35" i="27"/>
  <c r="Q35" i="27"/>
  <c r="P35" i="27"/>
  <c r="O35" i="27"/>
  <c r="N35" i="27"/>
  <c r="M35" i="27"/>
  <c r="L35" i="27"/>
  <c r="K35" i="27"/>
  <c r="J35" i="27"/>
  <c r="I35" i="27"/>
  <c r="H35" i="27"/>
  <c r="G35" i="27"/>
  <c r="F35" i="27"/>
  <c r="E35" i="27"/>
  <c r="D35" i="27"/>
  <c r="C35" i="27"/>
  <c r="C27" i="27"/>
  <c r="D27" i="27" s="1"/>
  <c r="E27" i="27" s="1"/>
  <c r="F27" i="27" s="1"/>
  <c r="G27" i="27" s="1"/>
  <c r="H27" i="27" s="1"/>
  <c r="I27" i="27" s="1"/>
  <c r="J27" i="27" s="1"/>
  <c r="K27" i="27" s="1"/>
  <c r="L27" i="27" s="1"/>
  <c r="M27" i="27" s="1"/>
  <c r="N27" i="27" s="1"/>
  <c r="O27" i="27" s="1"/>
  <c r="P27" i="27" s="1"/>
  <c r="Q27" i="27" s="1"/>
  <c r="R27" i="27" s="1"/>
  <c r="S27" i="27" s="1"/>
  <c r="T27" i="27" s="1"/>
  <c r="U27" i="27" s="1"/>
  <c r="V27" i="27" s="1"/>
  <c r="W27" i="27" s="1"/>
  <c r="X27" i="27" s="1"/>
  <c r="Y27" i="27" s="1"/>
  <c r="Z27" i="27" s="1"/>
  <c r="AA27" i="27" s="1"/>
  <c r="AB27" i="27" s="1"/>
  <c r="AC27" i="27" s="1"/>
  <c r="AD27" i="27" s="1"/>
  <c r="AE27" i="27" s="1"/>
  <c r="AF27" i="27" s="1"/>
  <c r="B25" i="27"/>
  <c r="H20" i="27"/>
  <c r="G20" i="27"/>
  <c r="H19" i="27"/>
  <c r="G19" i="27"/>
  <c r="H18" i="27"/>
  <c r="G18" i="27"/>
  <c r="B9" i="27"/>
  <c r="F16" i="26"/>
  <c r="D31" i="31" l="1"/>
  <c r="D34" i="31" s="1"/>
  <c r="AZ31" i="31"/>
  <c r="AU31" i="31"/>
  <c r="AC31" i="31"/>
  <c r="AC34" i="31" s="1"/>
  <c r="BC31" i="31"/>
  <c r="AN31" i="31"/>
  <c r="U31" i="31"/>
  <c r="U34" i="31" s="1"/>
  <c r="BP31" i="31"/>
  <c r="CO31" i="31"/>
  <c r="X31" i="31"/>
  <c r="X34" i="31" s="1"/>
  <c r="CR31" i="31"/>
  <c r="CG31" i="31"/>
  <c r="BK31" i="31"/>
  <c r="BP30" i="31"/>
  <c r="AO30" i="31"/>
  <c r="BL30" i="31"/>
  <c r="AH30" i="31"/>
  <c r="M30" i="31"/>
  <c r="K30" i="31"/>
  <c r="G31" i="31"/>
  <c r="G34" i="31" s="1"/>
  <c r="BF30" i="31"/>
  <c r="H30" i="31"/>
  <c r="BU30" i="31"/>
  <c r="CR30" i="31"/>
  <c r="B21" i="31"/>
  <c r="BI30" i="31"/>
  <c r="AY30" i="31"/>
  <c r="CN30" i="31"/>
  <c r="D30" i="31"/>
  <c r="AX30" i="31"/>
  <c r="BM30" i="31"/>
  <c r="CB30" i="31"/>
  <c r="BA30" i="31"/>
  <c r="AI30" i="31"/>
  <c r="CF30" i="31"/>
  <c r="C30" i="31"/>
  <c r="CD30" i="31"/>
  <c r="B30" i="31"/>
  <c r="B43" i="31" s="1"/>
  <c r="AN39" i="31" s="1"/>
  <c r="CK30" i="31"/>
  <c r="Q30" i="31"/>
  <c r="AN30" i="31"/>
  <c r="BY30" i="31"/>
  <c r="CU30" i="31"/>
  <c r="T30" i="31"/>
  <c r="BN30" i="31"/>
  <c r="AF30" i="31"/>
  <c r="AF32" i="31" s="1"/>
  <c r="AF33" i="31" s="1"/>
  <c r="CC30" i="31"/>
  <c r="I30" i="31"/>
  <c r="X30" i="31"/>
  <c r="BQ30" i="31"/>
  <c r="CM30" i="31"/>
  <c r="CV30" i="31"/>
  <c r="L30" i="31"/>
  <c r="AK31" i="31"/>
  <c r="AP30" i="31"/>
  <c r="BH31" i="31"/>
  <c r="BE30" i="31"/>
  <c r="BT30" i="31"/>
  <c r="CJ31" i="31"/>
  <c r="AS30" i="31"/>
  <c r="AA30" i="31"/>
  <c r="BX30" i="31"/>
  <c r="Z30" i="31"/>
  <c r="AG30" i="31"/>
  <c r="BD30" i="31"/>
  <c r="E30" i="31"/>
  <c r="AJ30" i="31"/>
  <c r="CL30" i="31"/>
  <c r="R30" i="31"/>
  <c r="CS30" i="31"/>
  <c r="Y30" i="31"/>
  <c r="AV30" i="31"/>
  <c r="C18" i="31"/>
  <c r="L20" i="31" s="1"/>
  <c r="AB30" i="31"/>
  <c r="AB32" i="31" s="1"/>
  <c r="AB33" i="31" s="1"/>
  <c r="BI31" i="31"/>
  <c r="CN31" i="31"/>
  <c r="CN32" i="31" s="1"/>
  <c r="AB31" i="31"/>
  <c r="AB34" i="31" s="1"/>
  <c r="C21" i="31"/>
  <c r="BL31" i="31"/>
  <c r="CW30" i="31"/>
  <c r="AK30" i="31"/>
  <c r="CE30" i="31"/>
  <c r="CI31" i="31"/>
  <c r="W31" i="31"/>
  <c r="W34" i="31" s="1"/>
  <c r="BH30" i="31"/>
  <c r="BO30" i="31"/>
  <c r="E31" i="31"/>
  <c r="E34" i="31" s="1"/>
  <c r="CQ31" i="31"/>
  <c r="AE31" i="31"/>
  <c r="AE34" i="31" s="1"/>
  <c r="CF31" i="31"/>
  <c r="T31" i="31"/>
  <c r="T34" i="31" s="1"/>
  <c r="BD31" i="31"/>
  <c r="CO30" i="31"/>
  <c r="AC30" i="31"/>
  <c r="BW30" i="31"/>
  <c r="CA31" i="31"/>
  <c r="O31" i="31"/>
  <c r="O34" i="31" s="1"/>
  <c r="AZ30" i="31"/>
  <c r="AZ32" i="31" s="1"/>
  <c r="AQ30" i="31"/>
  <c r="BQ31" i="31"/>
  <c r="CV31" i="31"/>
  <c r="AJ31" i="31"/>
  <c r="BT31" i="31"/>
  <c r="H31" i="31"/>
  <c r="H34" i="31" s="1"/>
  <c r="BA31" i="31"/>
  <c r="AS31" i="31"/>
  <c r="BV30" i="31"/>
  <c r="J30" i="31"/>
  <c r="BX31" i="31"/>
  <c r="L31" i="31"/>
  <c r="L34" i="31" s="1"/>
  <c r="AW30" i="31"/>
  <c r="CJ30" i="31"/>
  <c r="P30" i="31"/>
  <c r="AV31" i="31"/>
  <c r="CG30" i="31"/>
  <c r="U30" i="31"/>
  <c r="BG30" i="31"/>
  <c r="BS31" i="31"/>
  <c r="AR30" i="31"/>
  <c r="CW31" i="31"/>
  <c r="CS31" i="31"/>
  <c r="CC31" i="31"/>
  <c r="BM31" i="31"/>
  <c r="AW31" i="31"/>
  <c r="AG31" i="31"/>
  <c r="Q31" i="31"/>
  <c r="Q34" i="31" s="1"/>
  <c r="CP31" i="31"/>
  <c r="BZ31" i="31"/>
  <c r="BJ31" i="31"/>
  <c r="AT31" i="31"/>
  <c r="AD31" i="31"/>
  <c r="AD34" i="31" s="1"/>
  <c r="N31" i="31"/>
  <c r="N34" i="31" s="1"/>
  <c r="BG31" i="31"/>
  <c r="CL31" i="31"/>
  <c r="BV31" i="31"/>
  <c r="BF31" i="31"/>
  <c r="AP31" i="31"/>
  <c r="Z31" i="31"/>
  <c r="Z34" i="31" s="1"/>
  <c r="J31" i="31"/>
  <c r="J34" i="31" s="1"/>
  <c r="CK31" i="31"/>
  <c r="BU31" i="31"/>
  <c r="BE31" i="31"/>
  <c r="AO31" i="31"/>
  <c r="Y31" i="31"/>
  <c r="Y34" i="31" s="1"/>
  <c r="I31" i="31"/>
  <c r="I34" i="31" s="1"/>
  <c r="CX31" i="31"/>
  <c r="BR31" i="31"/>
  <c r="BB31" i="31"/>
  <c r="F31" i="31"/>
  <c r="F34" i="31" s="1"/>
  <c r="BO31" i="31"/>
  <c r="C31" i="31"/>
  <c r="C34" i="31" s="1"/>
  <c r="CT31" i="31"/>
  <c r="AX31" i="31"/>
  <c r="B31" i="31"/>
  <c r="K31" i="31"/>
  <c r="K34" i="31" s="1"/>
  <c r="CH31" i="31"/>
  <c r="V31" i="31"/>
  <c r="V34" i="31" s="1"/>
  <c r="AI31" i="31"/>
  <c r="BN31" i="31"/>
  <c r="AH31" i="31"/>
  <c r="CM31" i="31"/>
  <c r="BW31" i="31"/>
  <c r="AQ31" i="31"/>
  <c r="AL31" i="31"/>
  <c r="CU31" i="31"/>
  <c r="CE31" i="31"/>
  <c r="AY31" i="31"/>
  <c r="S31" i="31"/>
  <c r="S34" i="31" s="1"/>
  <c r="CD31" i="31"/>
  <c r="R31" i="31"/>
  <c r="R34" i="31" s="1"/>
  <c r="AA31" i="31"/>
  <c r="AA34" i="31" s="1"/>
  <c r="BY31" i="31"/>
  <c r="BY32" i="31" s="1"/>
  <c r="M31" i="31"/>
  <c r="M34" i="31" s="1"/>
  <c r="AR31" i="31"/>
  <c r="CB31" i="31"/>
  <c r="P31" i="31"/>
  <c r="P34" i="31" s="1"/>
  <c r="AM31" i="31"/>
  <c r="CT30" i="31"/>
  <c r="CT32" i="31" s="1"/>
  <c r="CX30" i="31"/>
  <c r="CX32" i="31" s="1"/>
  <c r="BR30" i="31"/>
  <c r="AL30" i="31"/>
  <c r="F30" i="31"/>
  <c r="CQ30" i="31"/>
  <c r="BK30" i="31"/>
  <c r="BK32" i="31" s="1"/>
  <c r="AE30" i="31"/>
  <c r="BJ30" i="31"/>
  <c r="CI30" i="31"/>
  <c r="BC30" i="31"/>
  <c r="BC32" i="31" s="1"/>
  <c r="W30" i="31"/>
  <c r="BB30" i="31"/>
  <c r="V30" i="31"/>
  <c r="CA30" i="31"/>
  <c r="O30" i="31"/>
  <c r="AT30" i="31"/>
  <c r="G30" i="31"/>
  <c r="CH30" i="31"/>
  <c r="CH32" i="31" s="1"/>
  <c r="AU30" i="31"/>
  <c r="BS30" i="31"/>
  <c r="CP30" i="31"/>
  <c r="BZ30" i="31"/>
  <c r="N30" i="31"/>
  <c r="AM30" i="31"/>
  <c r="AD30" i="31"/>
  <c r="AD32" i="31" s="1"/>
  <c r="AD33" i="31" s="1"/>
  <c r="BQ32" i="31"/>
  <c r="CO32" i="31"/>
  <c r="I48" i="27"/>
  <c r="Q48" i="27"/>
  <c r="J48" i="27"/>
  <c r="S48" i="27"/>
  <c r="T48" i="27"/>
  <c r="E48" i="27"/>
  <c r="M48" i="27"/>
  <c r="U48" i="27"/>
  <c r="AC48" i="27"/>
  <c r="I14" i="27"/>
  <c r="AS31" i="27" s="1"/>
  <c r="F48" i="27"/>
  <c r="N48" i="27"/>
  <c r="V48" i="27"/>
  <c r="AD48" i="27"/>
  <c r="R48" i="27"/>
  <c r="K48" i="27"/>
  <c r="L48" i="27"/>
  <c r="Y48" i="27"/>
  <c r="B48" i="27"/>
  <c r="Z48" i="27"/>
  <c r="C48" i="27"/>
  <c r="AA48" i="27"/>
  <c r="D48" i="27"/>
  <c r="AB48" i="27"/>
  <c r="A18" i="27"/>
  <c r="AL30" i="27" s="1"/>
  <c r="G48" i="27"/>
  <c r="O48" i="27"/>
  <c r="W48" i="27"/>
  <c r="AE48" i="27"/>
  <c r="B18" i="27"/>
  <c r="K31" i="27" s="1"/>
  <c r="K34" i="27" s="1"/>
  <c r="H48" i="27"/>
  <c r="P48" i="27"/>
  <c r="X48" i="27"/>
  <c r="S30" i="27"/>
  <c r="AY30" i="27"/>
  <c r="F30" i="27"/>
  <c r="V30" i="27"/>
  <c r="CL30" i="27"/>
  <c r="BN30" i="27"/>
  <c r="BF30" i="27"/>
  <c r="Z30" i="27"/>
  <c r="B30" i="27"/>
  <c r="CB30" i="27"/>
  <c r="BL30" i="27"/>
  <c r="AF30" i="27"/>
  <c r="BU30" i="27"/>
  <c r="BM30" i="27"/>
  <c r="Y30" i="27"/>
  <c r="Q30" i="27"/>
  <c r="I30" i="27"/>
  <c r="H30" i="27"/>
  <c r="B21" i="27"/>
  <c r="CO30" i="27"/>
  <c r="BY30" i="27"/>
  <c r="BA30" i="27"/>
  <c r="AC30" i="27"/>
  <c r="M30" i="27"/>
  <c r="AE30" i="27"/>
  <c r="AU30" i="27"/>
  <c r="BK30" i="27"/>
  <c r="U31" i="27"/>
  <c r="U34" i="27" s="1"/>
  <c r="CN31" i="27"/>
  <c r="L31" i="27"/>
  <c r="L34" i="27" s="1"/>
  <c r="BD31" i="27"/>
  <c r="AI30" i="27"/>
  <c r="CU30" i="27"/>
  <c r="BR31" i="27"/>
  <c r="W30" i="27"/>
  <c r="BC30" i="27"/>
  <c r="CS31" i="27"/>
  <c r="CM30" i="27"/>
  <c r="AY32" i="31" l="1"/>
  <c r="BT32" i="31"/>
  <c r="Y32" i="31"/>
  <c r="Y33" i="31" s="1"/>
  <c r="Z32" i="31"/>
  <c r="Z33" i="31" s="1"/>
  <c r="AP32" i="31"/>
  <c r="AI32" i="31"/>
  <c r="AJ32" i="31"/>
  <c r="AC32" i="31"/>
  <c r="AC33" i="31" s="1"/>
  <c r="CS32" i="31"/>
  <c r="BP32" i="31"/>
  <c r="G32" i="31"/>
  <c r="G33" i="31" s="1"/>
  <c r="AU32" i="31"/>
  <c r="CU32" i="31"/>
  <c r="AA32" i="31"/>
  <c r="AA33" i="31" s="1"/>
  <c r="D32" i="31"/>
  <c r="D33" i="31" s="1"/>
  <c r="CG32" i="31"/>
  <c r="CM32" i="31"/>
  <c r="BD32" i="31"/>
  <c r="X32" i="31"/>
  <c r="X33" i="31" s="1"/>
  <c r="AN32" i="31"/>
  <c r="BA32" i="31"/>
  <c r="AR32" i="31"/>
  <c r="BN32" i="31"/>
  <c r="AO32" i="31"/>
  <c r="CJ32" i="31"/>
  <c r="CQ32" i="31"/>
  <c r="AV32" i="31"/>
  <c r="BH32" i="31"/>
  <c r="CB32" i="31"/>
  <c r="CR32" i="31"/>
  <c r="BL32" i="31"/>
  <c r="U32" i="31"/>
  <c r="U33" i="31" s="1"/>
  <c r="BI32" i="31"/>
  <c r="BE32" i="31"/>
  <c r="CD32" i="31"/>
  <c r="AX32" i="31"/>
  <c r="J32" i="31"/>
  <c r="J33" i="31" s="1"/>
  <c r="E32" i="31"/>
  <c r="E33" i="31" s="1"/>
  <c r="AL32" i="31"/>
  <c r="AH32" i="31"/>
  <c r="BF32" i="31"/>
  <c r="L32" i="31"/>
  <c r="L33" i="31" s="1"/>
  <c r="D21" i="31"/>
  <c r="BX32" i="31"/>
  <c r="H32" i="31"/>
  <c r="H33" i="31" s="1"/>
  <c r="CP32" i="31"/>
  <c r="BU32" i="31"/>
  <c r="C32" i="31"/>
  <c r="C33" i="31" s="1"/>
  <c r="B39" i="31"/>
  <c r="AG39" i="31" s="1"/>
  <c r="AL39" i="31" s="1"/>
  <c r="L16" i="31" s="1"/>
  <c r="CK32" i="31"/>
  <c r="BJ32" i="31"/>
  <c r="B35" i="31"/>
  <c r="AG35" i="31" s="1"/>
  <c r="BM32" i="31"/>
  <c r="AG32" i="31"/>
  <c r="W32" i="31"/>
  <c r="W33" i="31" s="1"/>
  <c r="BR32" i="31"/>
  <c r="B32" i="31"/>
  <c r="B41" i="31" s="1"/>
  <c r="AG41" i="31" s="1"/>
  <c r="CC32" i="31"/>
  <c r="BS32" i="31"/>
  <c r="CF32" i="31"/>
  <c r="AE32" i="31"/>
  <c r="AE33" i="31" s="1"/>
  <c r="BV32" i="31"/>
  <c r="BZ32" i="31"/>
  <c r="CL32" i="31"/>
  <c r="AS32" i="31"/>
  <c r="CV32" i="31"/>
  <c r="AK32" i="31"/>
  <c r="N32" i="31"/>
  <c r="N33" i="31" s="1"/>
  <c r="CA32" i="31"/>
  <c r="Q32" i="31"/>
  <c r="Q33" i="31" s="1"/>
  <c r="AW32" i="31"/>
  <c r="BO32" i="31"/>
  <c r="M32" i="31"/>
  <c r="M33" i="31" s="1"/>
  <c r="P32" i="31"/>
  <c r="P33" i="31" s="1"/>
  <c r="O32" i="31"/>
  <c r="O33" i="31" s="1"/>
  <c r="B34" i="31"/>
  <c r="B44" i="31"/>
  <c r="AN40" i="31" s="1"/>
  <c r="B40" i="31"/>
  <c r="AG40" i="31" s="1"/>
  <c r="B36" i="31"/>
  <c r="AG36" i="31" s="1"/>
  <c r="V32" i="31"/>
  <c r="V33" i="31" s="1"/>
  <c r="AM32" i="31"/>
  <c r="AQ32" i="31"/>
  <c r="I32" i="31"/>
  <c r="I33" i="31" s="1"/>
  <c r="CE32" i="31"/>
  <c r="CI32" i="31"/>
  <c r="BB32" i="31"/>
  <c r="F32" i="31"/>
  <c r="F33" i="31" s="1"/>
  <c r="K32" i="31"/>
  <c r="K33" i="31" s="1"/>
  <c r="T32" i="31"/>
  <c r="T33" i="31" s="1"/>
  <c r="BG32" i="31"/>
  <c r="BW32" i="31"/>
  <c r="R32" i="31"/>
  <c r="R33" i="31" s="1"/>
  <c r="AT32" i="31"/>
  <c r="CW32" i="31"/>
  <c r="S32" i="31"/>
  <c r="S33" i="31" s="1"/>
  <c r="AU31" i="27"/>
  <c r="AU32" i="27" s="1"/>
  <c r="CV31" i="27"/>
  <c r="CV32" i="27" s="1"/>
  <c r="G30" i="27"/>
  <c r="AN31" i="27"/>
  <c r="O30" i="27"/>
  <c r="O32" i="27" s="1"/>
  <c r="O33" i="27" s="1"/>
  <c r="CW30" i="27"/>
  <c r="CW32" i="27" s="1"/>
  <c r="AW30" i="27"/>
  <c r="CR30" i="27"/>
  <c r="BB30" i="27"/>
  <c r="O31" i="27"/>
  <c r="O34" i="27" s="1"/>
  <c r="BL31" i="27"/>
  <c r="M31" i="27"/>
  <c r="M34" i="27" s="1"/>
  <c r="BW30" i="27"/>
  <c r="BW32" i="27" s="1"/>
  <c r="BS30" i="27"/>
  <c r="BS32" i="27" s="1"/>
  <c r="BW31" i="27"/>
  <c r="BI31" i="27"/>
  <c r="AK30" i="27"/>
  <c r="BD30" i="27"/>
  <c r="CC30" i="27"/>
  <c r="AP30" i="27"/>
  <c r="AP32" i="27" s="1"/>
  <c r="CL31" i="27"/>
  <c r="CL32" i="27" s="1"/>
  <c r="AA30" i="27"/>
  <c r="AZ30" i="27"/>
  <c r="CM31" i="27"/>
  <c r="CQ30" i="27"/>
  <c r="AS30" i="27"/>
  <c r="AS32" i="27" s="1"/>
  <c r="CJ30" i="27"/>
  <c r="CK30" i="27"/>
  <c r="CK32" i="27" s="1"/>
  <c r="AX30" i="27"/>
  <c r="CE30" i="27"/>
  <c r="BU31" i="27"/>
  <c r="BV31" i="27"/>
  <c r="AB31" i="27"/>
  <c r="AB34" i="27" s="1"/>
  <c r="CK31" i="27"/>
  <c r="BE31" i="27"/>
  <c r="BB31" i="27"/>
  <c r="BB32" i="27" s="1"/>
  <c r="CB31" i="27"/>
  <c r="CB32" i="27" s="1"/>
  <c r="AJ31" i="27"/>
  <c r="BO31" i="27"/>
  <c r="BY31" i="27"/>
  <c r="AG31" i="27"/>
  <c r="AW31" i="27"/>
  <c r="AW32" i="27" s="1"/>
  <c r="BT31" i="27"/>
  <c r="AH31" i="27"/>
  <c r="AH32" i="27" s="1"/>
  <c r="CI31" i="27"/>
  <c r="V31" i="27"/>
  <c r="V34" i="27" s="1"/>
  <c r="R31" i="27"/>
  <c r="R34" i="27" s="1"/>
  <c r="CQ31" i="27"/>
  <c r="C31" i="27"/>
  <c r="C34" i="27" s="1"/>
  <c r="AR31" i="27"/>
  <c r="CU31" i="27"/>
  <c r="CU32" i="27" s="1"/>
  <c r="CG31" i="27"/>
  <c r="Q31" i="27"/>
  <c r="Q34" i="27" s="1"/>
  <c r="BS31" i="27"/>
  <c r="AA31" i="27"/>
  <c r="AA34" i="27" s="1"/>
  <c r="AX31" i="27"/>
  <c r="F31" i="27"/>
  <c r="F34" i="27" s="1"/>
  <c r="H31" i="27"/>
  <c r="H34" i="27" s="1"/>
  <c r="AQ31" i="27"/>
  <c r="AZ31" i="27"/>
  <c r="AZ32" i="27" s="1"/>
  <c r="E31" i="27"/>
  <c r="E34" i="27" s="1"/>
  <c r="AD31" i="27"/>
  <c r="AD34" i="27" s="1"/>
  <c r="BQ31" i="27"/>
  <c r="BQ32" i="27" s="1"/>
  <c r="CM32" i="27"/>
  <c r="BN31" i="27"/>
  <c r="P31" i="27"/>
  <c r="P34" i="27" s="1"/>
  <c r="BG31" i="27"/>
  <c r="BX31" i="27"/>
  <c r="CP31" i="27"/>
  <c r="BM31" i="27"/>
  <c r="BM32" i="27" s="1"/>
  <c r="W31" i="27"/>
  <c r="W34" i="27" s="1"/>
  <c r="J31" i="27"/>
  <c r="J34" i="27" s="1"/>
  <c r="AP31" i="27"/>
  <c r="AO31" i="27"/>
  <c r="CH31" i="27"/>
  <c r="CD31" i="27"/>
  <c r="BJ31" i="27"/>
  <c r="AM31" i="27"/>
  <c r="Z31" i="27"/>
  <c r="Z34" i="27" s="1"/>
  <c r="CC31" i="27"/>
  <c r="CC32" i="27" s="1"/>
  <c r="Y31" i="27"/>
  <c r="Y34" i="27" s="1"/>
  <c r="BF31" i="27"/>
  <c r="BF32" i="27" s="1"/>
  <c r="I31" i="27"/>
  <c r="I34" i="27" s="1"/>
  <c r="G31" i="27"/>
  <c r="G34" i="27" s="1"/>
  <c r="CX31" i="27"/>
  <c r="CT31" i="27"/>
  <c r="BG30" i="27"/>
  <c r="B31" i="27"/>
  <c r="B40" i="27" s="1"/>
  <c r="AG40" i="27" s="1"/>
  <c r="BP30" i="27"/>
  <c r="AE31" i="27"/>
  <c r="AE34" i="27" s="1"/>
  <c r="BC31" i="27"/>
  <c r="X31" i="27"/>
  <c r="X34" i="27" s="1"/>
  <c r="CJ31" i="27"/>
  <c r="CJ32" i="27" s="1"/>
  <c r="C21" i="27"/>
  <c r="D21" i="27" s="1"/>
  <c r="BH31" i="27"/>
  <c r="AI31" i="27"/>
  <c r="AC31" i="27"/>
  <c r="AC34" i="27" s="1"/>
  <c r="CO31" i="27"/>
  <c r="CO32" i="27" s="1"/>
  <c r="C18" i="27"/>
  <c r="L20" i="27" s="1"/>
  <c r="BI30" i="27"/>
  <c r="BI32" i="27" s="1"/>
  <c r="X30" i="27"/>
  <c r="X32" i="27" s="1"/>
  <c r="X33" i="27" s="1"/>
  <c r="AG30" i="27"/>
  <c r="AG32" i="27" s="1"/>
  <c r="CS30" i="27"/>
  <c r="CS32" i="27" s="1"/>
  <c r="J30" i="27"/>
  <c r="J32" i="27" s="1"/>
  <c r="J33" i="27" s="1"/>
  <c r="BV30" i="27"/>
  <c r="BV32" i="27" s="1"/>
  <c r="CH30" i="27"/>
  <c r="CH32" i="27" s="1"/>
  <c r="CV30" i="27"/>
  <c r="C30" i="27"/>
  <c r="BZ31" i="27"/>
  <c r="AQ30" i="27"/>
  <c r="CI30" i="27"/>
  <c r="T30" i="27"/>
  <c r="CF30" i="27"/>
  <c r="BK31" i="27"/>
  <c r="BK32" i="27" s="1"/>
  <c r="AF31" i="27"/>
  <c r="AF34" i="27" s="1"/>
  <c r="CR31" i="27"/>
  <c r="CR32" i="27" s="1"/>
  <c r="D31" i="27"/>
  <c r="D34" i="27" s="1"/>
  <c r="BP31" i="27"/>
  <c r="AY31" i="27"/>
  <c r="AY32" i="27" s="1"/>
  <c r="AK31" i="27"/>
  <c r="AK32" i="27" s="1"/>
  <c r="CW31" i="27"/>
  <c r="E30" i="27"/>
  <c r="E32" i="27" s="1"/>
  <c r="E33" i="27" s="1"/>
  <c r="BQ30" i="27"/>
  <c r="AN30" i="27"/>
  <c r="AO30" i="27"/>
  <c r="P30" i="27"/>
  <c r="R30" i="27"/>
  <c r="R32" i="27" s="1"/>
  <c r="R33" i="27" s="1"/>
  <c r="CD30" i="27"/>
  <c r="BR30" i="27"/>
  <c r="BR32" i="27" s="1"/>
  <c r="AJ30" i="27"/>
  <c r="AJ32" i="27" s="1"/>
  <c r="I32" i="27"/>
  <c r="I33" i="27" s="1"/>
  <c r="BC32" i="27"/>
  <c r="AL31" i="27"/>
  <c r="AL32" i="27" s="1"/>
  <c r="K30" i="27"/>
  <c r="K32" i="27" s="1"/>
  <c r="K33" i="27" s="1"/>
  <c r="AM30" i="27"/>
  <c r="BO30" i="27"/>
  <c r="BO32" i="27" s="1"/>
  <c r="D30" i="27"/>
  <c r="CA31" i="27"/>
  <c r="AV31" i="27"/>
  <c r="AV32" i="27" s="1"/>
  <c r="S31" i="27"/>
  <c r="S34" i="27" s="1"/>
  <c r="T31" i="27"/>
  <c r="T34" i="27" s="1"/>
  <c r="CF31" i="27"/>
  <c r="CE31" i="27"/>
  <c r="BA31" i="27"/>
  <c r="BA32" i="27" s="1"/>
  <c r="CA30" i="27"/>
  <c r="CA32" i="27" s="1"/>
  <c r="U30" i="27"/>
  <c r="CG30" i="27"/>
  <c r="BT30" i="27"/>
  <c r="BE30" i="27"/>
  <c r="BE32" i="27" s="1"/>
  <c r="AV30" i="27"/>
  <c r="AH30" i="27"/>
  <c r="CT30" i="27"/>
  <c r="AT31" i="27"/>
  <c r="AI32" i="27"/>
  <c r="AC32" i="27"/>
  <c r="AC33" i="27" s="1"/>
  <c r="BL32" i="27"/>
  <c r="N31" i="27"/>
  <c r="N34" i="27" s="1"/>
  <c r="CX30" i="27"/>
  <c r="BJ30" i="27"/>
  <c r="BH30" i="27"/>
  <c r="AR30" i="27"/>
  <c r="AR32" i="27" s="1"/>
  <c r="CN30" i="27"/>
  <c r="CN32" i="27" s="1"/>
  <c r="N30" i="27"/>
  <c r="BX30" i="27"/>
  <c r="BX32" i="27" s="1"/>
  <c r="AT30" i="27"/>
  <c r="CP30" i="27"/>
  <c r="AD30" i="27"/>
  <c r="AB30" i="27"/>
  <c r="AB32" i="27" s="1"/>
  <c r="AB33" i="27" s="1"/>
  <c r="BZ30" i="27"/>
  <c r="BZ32" i="27" s="1"/>
  <c r="L30" i="27"/>
  <c r="L32" i="27" s="1"/>
  <c r="L33" i="27" s="1"/>
  <c r="BU32" i="27"/>
  <c r="B35" i="27"/>
  <c r="AG35" i="27" s="1"/>
  <c r="B43" i="27"/>
  <c r="AN39" i="27" s="1"/>
  <c r="B39" i="27"/>
  <c r="AG39" i="27" s="1"/>
  <c r="BN32" i="27"/>
  <c r="AA32" i="27"/>
  <c r="AA33" i="27" s="1"/>
  <c r="CQ32" i="27"/>
  <c r="M32" i="27"/>
  <c r="M33" i="27" s="1"/>
  <c r="BY32" i="27"/>
  <c r="BD32" i="27"/>
  <c r="AF32" i="27"/>
  <c r="AF33" i="27" s="1"/>
  <c r="B44" i="27"/>
  <c r="AN40" i="27" s="1"/>
  <c r="U32" i="27"/>
  <c r="U33" i="27" s="1"/>
  <c r="B37" i="31" l="1"/>
  <c r="AG37" i="31" s="1"/>
  <c r="AO40" i="31"/>
  <c r="M17" i="31" s="1"/>
  <c r="B33" i="31"/>
  <c r="B45" i="31"/>
  <c r="AN41" i="31" s="1"/>
  <c r="AO41" i="31" s="1"/>
  <c r="M18" i="31" s="1"/>
  <c r="AO39" i="31"/>
  <c r="M16" i="31" s="1"/>
  <c r="K16" i="31"/>
  <c r="AL40" i="31"/>
  <c r="L17" i="31" s="1"/>
  <c r="K17" i="31"/>
  <c r="K18" i="31"/>
  <c r="AL41" i="31"/>
  <c r="L18" i="31" s="1"/>
  <c r="B34" i="27"/>
  <c r="P32" i="27"/>
  <c r="P33" i="27" s="1"/>
  <c r="B32" i="27"/>
  <c r="N32" i="27"/>
  <c r="N33" i="27" s="1"/>
  <c r="CG32" i="27"/>
  <c r="B36" i="27"/>
  <c r="AG36" i="27" s="1"/>
  <c r="CI32" i="27"/>
  <c r="BG32" i="27"/>
  <c r="BT32" i="27"/>
  <c r="AQ32" i="27"/>
  <c r="AO32" i="27"/>
  <c r="AX32" i="27"/>
  <c r="V32" i="27"/>
  <c r="V33" i="27" s="1"/>
  <c r="CE32" i="27"/>
  <c r="AE32" i="27"/>
  <c r="AE33" i="27" s="1"/>
  <c r="AN32" i="27"/>
  <c r="C32" i="27"/>
  <c r="C33" i="27" s="1"/>
  <c r="Y32" i="27"/>
  <c r="Y33" i="27" s="1"/>
  <c r="CT32" i="27"/>
  <c r="AM32" i="27"/>
  <c r="W32" i="27"/>
  <c r="W33" i="27" s="1"/>
  <c r="AD32" i="27"/>
  <c r="AD33" i="27" s="1"/>
  <c r="H32" i="27"/>
  <c r="H33" i="27" s="1"/>
  <c r="F32" i="27"/>
  <c r="F33" i="27" s="1"/>
  <c r="Q32" i="27"/>
  <c r="Q33" i="27" s="1"/>
  <c r="BJ32" i="27"/>
  <c r="AO39" i="27"/>
  <c r="M16" i="27" s="1"/>
  <c r="CX32" i="27"/>
  <c r="S32" i="27"/>
  <c r="S33" i="27" s="1"/>
  <c r="AT32" i="27"/>
  <c r="CF32" i="27"/>
  <c r="BP32" i="27"/>
  <c r="BH32" i="27"/>
  <c r="Z32" i="27"/>
  <c r="Z33" i="27" s="1"/>
  <c r="CP32" i="27"/>
  <c r="D32" i="27"/>
  <c r="D33" i="27" s="1"/>
  <c r="CD32" i="27"/>
  <c r="T32" i="27"/>
  <c r="T33" i="27" s="1"/>
  <c r="G32" i="27"/>
  <c r="G33" i="27" s="1"/>
  <c r="AO40" i="27"/>
  <c r="M17" i="27" s="1"/>
  <c r="AL40" i="27"/>
  <c r="L17" i="27" s="1"/>
  <c r="K17" i="27"/>
  <c r="K16" i="27"/>
  <c r="AL39" i="27"/>
  <c r="L16" i="27" s="1"/>
  <c r="B33" i="27"/>
  <c r="B45" i="27"/>
  <c r="AN41" i="27" s="1"/>
  <c r="B41" i="27"/>
  <c r="AG41" i="27" s="1"/>
  <c r="B37" i="27"/>
  <c r="AG37" i="27" s="1"/>
  <c r="AO41" i="27" s="1"/>
  <c r="M18" i="27" s="1"/>
  <c r="K18" i="27" l="1"/>
  <c r="AL41" i="27"/>
  <c r="L18" i="27" s="1"/>
  <c r="P14" i="26" l="1"/>
  <c r="AF38" i="22"/>
  <c r="AE38" i="22"/>
  <c r="AD38" i="22"/>
  <c r="AC38" i="22"/>
  <c r="AB38" i="22"/>
  <c r="AA38" i="22"/>
  <c r="Z38" i="22"/>
  <c r="Y38" i="22"/>
  <c r="X38" i="22"/>
  <c r="W38" i="22"/>
  <c r="V38" i="22"/>
  <c r="U38" i="22"/>
  <c r="T38" i="22"/>
  <c r="S38" i="22"/>
  <c r="R38" i="22"/>
  <c r="Q38" i="22"/>
  <c r="P38" i="22"/>
  <c r="O38" i="22"/>
  <c r="N38" i="22"/>
  <c r="M38" i="22"/>
  <c r="L38" i="22"/>
  <c r="K38" i="22"/>
  <c r="J38" i="22"/>
  <c r="I38" i="22"/>
  <c r="H38" i="22"/>
  <c r="G38" i="22"/>
  <c r="F38" i="22"/>
  <c r="E38" i="22"/>
  <c r="D38" i="22"/>
  <c r="C38" i="22"/>
  <c r="B38" i="22"/>
  <c r="B25" i="22"/>
  <c r="F14" i="26" l="1"/>
  <c r="F15" i="26"/>
  <c r="Q4" i="26" l="1"/>
  <c r="Q17" i="26" s="1"/>
  <c r="R17" i="26" s="1"/>
  <c r="I14" i="22"/>
  <c r="B18" i="22"/>
  <c r="A18" i="22"/>
  <c r="V30" i="22" s="1"/>
  <c r="T30" i="22"/>
  <c r="AB30" i="22"/>
  <c r="M41" i="22"/>
  <c r="N41" i="22"/>
  <c r="O41" i="22"/>
  <c r="P41" i="22"/>
  <c r="Q41" i="22"/>
  <c r="R41" i="22"/>
  <c r="S41" i="22"/>
  <c r="T41" i="22"/>
  <c r="U41" i="22"/>
  <c r="V41" i="22"/>
  <c r="W41" i="22"/>
  <c r="X41" i="22"/>
  <c r="Y41" i="22"/>
  <c r="Z41" i="22"/>
  <c r="AA41" i="22"/>
  <c r="AB41" i="22"/>
  <c r="AC41" i="22"/>
  <c r="AD41" i="22"/>
  <c r="AE41" i="22"/>
  <c r="AF41" i="22"/>
  <c r="B9" i="22"/>
  <c r="C39" i="22"/>
  <c r="D39" i="22"/>
  <c r="E39" i="22"/>
  <c r="F39" i="22"/>
  <c r="G39" i="22"/>
  <c r="H39" i="22"/>
  <c r="I39" i="22"/>
  <c r="J39" i="22"/>
  <c r="K39" i="22"/>
  <c r="L39" i="22"/>
  <c r="M39" i="22"/>
  <c r="N39" i="22"/>
  <c r="O39" i="22"/>
  <c r="P39" i="22"/>
  <c r="Q39" i="22"/>
  <c r="R39" i="22"/>
  <c r="S39" i="22"/>
  <c r="T39" i="22"/>
  <c r="U39" i="22"/>
  <c r="V39" i="22"/>
  <c r="W39" i="22"/>
  <c r="X39" i="22"/>
  <c r="Y39" i="22"/>
  <c r="Z39" i="22"/>
  <c r="AA39" i="22"/>
  <c r="AB39" i="22"/>
  <c r="AC39" i="22"/>
  <c r="AD39" i="22"/>
  <c r="AE39" i="22"/>
  <c r="AF39" i="22"/>
  <c r="C40" i="22"/>
  <c r="D40" i="22"/>
  <c r="E40" i="22"/>
  <c r="F40" i="22"/>
  <c r="G40" i="22"/>
  <c r="H40" i="22"/>
  <c r="I40" i="22"/>
  <c r="J40" i="22"/>
  <c r="K40" i="22"/>
  <c r="L40" i="22"/>
  <c r="M40" i="22"/>
  <c r="N40" i="22"/>
  <c r="O40" i="22"/>
  <c r="P40" i="22"/>
  <c r="Q40" i="22"/>
  <c r="R40" i="22"/>
  <c r="S40" i="22"/>
  <c r="T40" i="22"/>
  <c r="U40" i="22"/>
  <c r="V40" i="22"/>
  <c r="W40" i="22"/>
  <c r="X40" i="22"/>
  <c r="Y40" i="22"/>
  <c r="Z40" i="22"/>
  <c r="AA40" i="22"/>
  <c r="AB40" i="22"/>
  <c r="AC40" i="22"/>
  <c r="AD40" i="22"/>
  <c r="AE40" i="22"/>
  <c r="AF40" i="22"/>
  <c r="G18" i="22"/>
  <c r="H18" i="22"/>
  <c r="M37" i="22"/>
  <c r="N37" i="22"/>
  <c r="O37" i="22"/>
  <c r="P37" i="22"/>
  <c r="Q37" i="22"/>
  <c r="R37" i="22"/>
  <c r="S37" i="22"/>
  <c r="T37" i="22"/>
  <c r="U37" i="22"/>
  <c r="V37" i="22"/>
  <c r="W37" i="22"/>
  <c r="X37" i="22"/>
  <c r="Y37" i="22"/>
  <c r="Z37" i="22"/>
  <c r="AA37" i="22"/>
  <c r="AB37" i="22"/>
  <c r="AC37" i="22"/>
  <c r="AD37" i="22"/>
  <c r="AE37" i="22"/>
  <c r="AF37" i="22"/>
  <c r="M45" i="22"/>
  <c r="N45" i="22"/>
  <c r="O45" i="22"/>
  <c r="P45" i="22"/>
  <c r="Q45" i="22"/>
  <c r="R45" i="22"/>
  <c r="S45" i="22"/>
  <c r="T45" i="22"/>
  <c r="U45" i="22"/>
  <c r="V45" i="22"/>
  <c r="W45" i="22"/>
  <c r="X45" i="22"/>
  <c r="Y45" i="22"/>
  <c r="Z45" i="22"/>
  <c r="AA45" i="22"/>
  <c r="AB45" i="22"/>
  <c r="AC45" i="22"/>
  <c r="AD45" i="22"/>
  <c r="AE45" i="22"/>
  <c r="AF45" i="22"/>
  <c r="G19" i="22"/>
  <c r="H19" i="22"/>
  <c r="G20" i="22"/>
  <c r="H20" i="22"/>
  <c r="C27" i="22"/>
  <c r="D27" i="22" s="1"/>
  <c r="E27" i="22" s="1"/>
  <c r="F27" i="22" s="1"/>
  <c r="G27" i="22" s="1"/>
  <c r="H27" i="22" s="1"/>
  <c r="I27" i="22" s="1"/>
  <c r="J27" i="22" s="1"/>
  <c r="K27" i="22" s="1"/>
  <c r="L27" i="22" s="1"/>
  <c r="M27" i="22" s="1"/>
  <c r="N27" i="22" s="1"/>
  <c r="O27" i="22" s="1"/>
  <c r="P27" i="22" s="1"/>
  <c r="Q27" i="22" s="1"/>
  <c r="R27" i="22" s="1"/>
  <c r="S27" i="22" s="1"/>
  <c r="T27" i="22" s="1"/>
  <c r="U27" i="22" s="1"/>
  <c r="V27" i="22" s="1"/>
  <c r="W27" i="22" s="1"/>
  <c r="X27" i="22" s="1"/>
  <c r="Y27" i="22" s="1"/>
  <c r="Z27" i="22" s="1"/>
  <c r="AA27" i="22" s="1"/>
  <c r="AB27" i="22" s="1"/>
  <c r="AC27" i="22" s="1"/>
  <c r="AD27" i="22" s="1"/>
  <c r="AE27" i="22" s="1"/>
  <c r="AF27" i="22" s="1"/>
  <c r="AJ30" i="22"/>
  <c r="BG30" i="22"/>
  <c r="BV30" i="22"/>
  <c r="BW30" i="22"/>
  <c r="CG30" i="22"/>
  <c r="C35" i="22"/>
  <c r="D35" i="22"/>
  <c r="E35" i="22"/>
  <c r="F35" i="22"/>
  <c r="G35" i="22"/>
  <c r="H35" i="22"/>
  <c r="I35" i="22"/>
  <c r="J35" i="22"/>
  <c r="K35" i="22"/>
  <c r="L35" i="22"/>
  <c r="M35" i="22"/>
  <c r="N35" i="22"/>
  <c r="O35" i="22"/>
  <c r="P35" i="22"/>
  <c r="Q35" i="22"/>
  <c r="R35" i="22"/>
  <c r="S35" i="22"/>
  <c r="T35" i="22"/>
  <c r="U35" i="22"/>
  <c r="V35" i="22"/>
  <c r="W35" i="22"/>
  <c r="X35" i="22"/>
  <c r="Y35" i="22"/>
  <c r="Z35" i="22"/>
  <c r="AA35" i="22"/>
  <c r="AB35" i="22"/>
  <c r="AC35" i="22"/>
  <c r="AD35" i="22"/>
  <c r="AE35" i="22"/>
  <c r="AF35" i="22"/>
  <c r="C36" i="22"/>
  <c r="D36" i="22"/>
  <c r="E36" i="22"/>
  <c r="F36" i="22"/>
  <c r="G36" i="22"/>
  <c r="H36" i="22"/>
  <c r="I36" i="22"/>
  <c r="J36" i="22"/>
  <c r="K36" i="22"/>
  <c r="L36" i="22"/>
  <c r="M36" i="22"/>
  <c r="N36" i="22"/>
  <c r="O36" i="22"/>
  <c r="P36" i="22"/>
  <c r="Q36" i="22"/>
  <c r="R36" i="22"/>
  <c r="S36" i="22"/>
  <c r="T36" i="22"/>
  <c r="U36" i="22"/>
  <c r="V36" i="22"/>
  <c r="W36" i="22"/>
  <c r="X36" i="22"/>
  <c r="Y36" i="22"/>
  <c r="Z36" i="22"/>
  <c r="AA36" i="22"/>
  <c r="AB36" i="22"/>
  <c r="AC36" i="22"/>
  <c r="AD36" i="22"/>
  <c r="AE36" i="22"/>
  <c r="AF36" i="22"/>
  <c r="C43" i="22"/>
  <c r="D43" i="22"/>
  <c r="E43" i="22"/>
  <c r="F43" i="22"/>
  <c r="G43" i="22"/>
  <c r="H43" i="22"/>
  <c r="I43" i="22"/>
  <c r="J43" i="22"/>
  <c r="K43" i="22"/>
  <c r="L43" i="22"/>
  <c r="M43" i="22"/>
  <c r="N43" i="22"/>
  <c r="O43" i="22"/>
  <c r="P43" i="22"/>
  <c r="Q43" i="22"/>
  <c r="R43" i="22"/>
  <c r="S43" i="22"/>
  <c r="T43" i="22"/>
  <c r="U43" i="22"/>
  <c r="V43" i="22"/>
  <c r="W43" i="22"/>
  <c r="X43" i="22"/>
  <c r="Y43" i="22"/>
  <c r="Z43" i="22"/>
  <c r="AA43" i="22"/>
  <c r="AB43" i="22"/>
  <c r="AC43" i="22"/>
  <c r="AD43" i="22"/>
  <c r="AE43" i="22"/>
  <c r="AF43" i="22"/>
  <c r="C44" i="22"/>
  <c r="D44" i="22"/>
  <c r="E44" i="22"/>
  <c r="F44" i="22"/>
  <c r="G44" i="22"/>
  <c r="H44" i="22"/>
  <c r="I44" i="22"/>
  <c r="J44" i="22"/>
  <c r="K44" i="22"/>
  <c r="L44" i="22"/>
  <c r="M44" i="22"/>
  <c r="N44" i="22"/>
  <c r="O44" i="22"/>
  <c r="P44" i="22"/>
  <c r="Q44" i="22"/>
  <c r="R44" i="22"/>
  <c r="S44" i="22"/>
  <c r="T44" i="22"/>
  <c r="U44" i="22"/>
  <c r="V44" i="22"/>
  <c r="W44" i="22"/>
  <c r="X44" i="22"/>
  <c r="Y44" i="22"/>
  <c r="Z44" i="22"/>
  <c r="AA44" i="22"/>
  <c r="AB44" i="22"/>
  <c r="AC44" i="22"/>
  <c r="AD44" i="22"/>
  <c r="AE44" i="22"/>
  <c r="AF44" i="22"/>
  <c r="B48" i="22"/>
  <c r="C48" i="22"/>
  <c r="D48" i="22"/>
  <c r="E48" i="22"/>
  <c r="F48" i="22"/>
  <c r="G48" i="22"/>
  <c r="H48" i="22"/>
  <c r="I48" i="22"/>
  <c r="J48" i="22"/>
  <c r="K48" i="22"/>
  <c r="L48" i="22"/>
  <c r="M48" i="22"/>
  <c r="N48" i="22"/>
  <c r="O48" i="22"/>
  <c r="P48" i="22"/>
  <c r="Q48" i="22"/>
  <c r="R48" i="22"/>
  <c r="S48" i="22"/>
  <c r="T48" i="22"/>
  <c r="U48" i="22"/>
  <c r="V48" i="22"/>
  <c r="W48" i="22"/>
  <c r="X48" i="22"/>
  <c r="Y48" i="22"/>
  <c r="Z48" i="22"/>
  <c r="AA48" i="22"/>
  <c r="AB48" i="22"/>
  <c r="AC48" i="22"/>
  <c r="AD48" i="22"/>
  <c r="AE48" i="22"/>
  <c r="AF48" i="22"/>
  <c r="W30" i="22"/>
  <c r="BR31" i="22"/>
  <c r="CJ30" i="22"/>
  <c r="CI30" i="22"/>
  <c r="CP30" i="22"/>
  <c r="BZ30" i="22"/>
  <c r="BB30" i="22"/>
  <c r="CC30" i="22"/>
  <c r="F45" i="22"/>
  <c r="F37" i="22"/>
  <c r="D37" i="22"/>
  <c r="D41" i="22"/>
  <c r="H37" i="22"/>
  <c r="H45" i="22"/>
  <c r="H41" i="22"/>
  <c r="F41" i="22"/>
  <c r="G41" i="22"/>
  <c r="D45" i="22"/>
  <c r="G37" i="22"/>
  <c r="G45" i="22"/>
  <c r="K45" i="22"/>
  <c r="K37" i="22"/>
  <c r="K41" i="22"/>
  <c r="J37" i="22"/>
  <c r="J45" i="22"/>
  <c r="J41" i="22"/>
  <c r="L37" i="22"/>
  <c r="L45" i="22"/>
  <c r="L41" i="22"/>
  <c r="C41" i="22"/>
  <c r="C37" i="22"/>
  <c r="C45" i="22"/>
  <c r="I41" i="22"/>
  <c r="I45" i="22"/>
  <c r="I37" i="22"/>
  <c r="E41" i="22"/>
  <c r="E37" i="22"/>
  <c r="E45" i="22"/>
  <c r="BZ31" i="22"/>
  <c r="BO31" i="22"/>
  <c r="AC31" i="22"/>
  <c r="AC34" i="22" s="1"/>
  <c r="AN31" i="22"/>
  <c r="CI31" i="22"/>
  <c r="CC31" i="22"/>
  <c r="B31" i="22"/>
  <c r="B34" i="22" s="1"/>
  <c r="CJ31" i="22"/>
  <c r="AR31" i="22"/>
  <c r="BW31" i="22"/>
  <c r="BA31" i="22"/>
  <c r="Z31" i="22"/>
  <c r="Z34" i="22" s="1"/>
  <c r="CM31" i="22"/>
  <c r="BE31" i="22"/>
  <c r="BF31" i="22"/>
  <c r="BN31" i="22"/>
  <c r="AH31" i="22"/>
  <c r="AQ31" i="22"/>
  <c r="BQ31" i="22"/>
  <c r="CL31" i="22"/>
  <c r="X31" i="22"/>
  <c r="X34" i="22" s="1"/>
  <c r="K31" i="22"/>
  <c r="K34" i="22" s="1"/>
  <c r="CF31" i="22"/>
  <c r="BL31" i="22"/>
  <c r="D31" i="22"/>
  <c r="D34" i="22" s="1"/>
  <c r="I31" i="22"/>
  <c r="I34" i="22" s="1"/>
  <c r="AW31" i="22"/>
  <c r="CU31" i="22"/>
  <c r="CW31" i="22"/>
  <c r="BH31" i="22"/>
  <c r="CB31" i="22"/>
  <c r="CP31" i="22"/>
  <c r="S31" i="22"/>
  <c r="S34" i="22" s="1"/>
  <c r="BP31" i="22"/>
  <c r="CD31" i="22"/>
  <c r="BS31" i="22"/>
  <c r="AG31" i="22"/>
  <c r="AD31" i="22"/>
  <c r="AD34" i="22" s="1"/>
  <c r="CT31" i="22"/>
  <c r="CV31" i="22"/>
  <c r="BG31" i="22"/>
  <c r="AA31" i="22"/>
  <c r="AA34" i="22" s="1"/>
  <c r="CE31" i="22"/>
  <c r="BJ31" i="22"/>
  <c r="AY31" i="22"/>
  <c r="AZ31" i="22"/>
  <c r="AP31" i="22"/>
  <c r="BM31" i="22"/>
  <c r="T31" i="22"/>
  <c r="T34" i="22" s="1"/>
  <c r="M31" i="22"/>
  <c r="M34" i="22" s="1"/>
  <c r="BC31" i="22"/>
  <c r="AS31" i="22"/>
  <c r="CG31" i="22"/>
  <c r="CG32" i="22" s="1"/>
  <c r="BU31" i="22"/>
  <c r="F31" i="22"/>
  <c r="F34" i="22" s="1"/>
  <c r="AT31" i="22"/>
  <c r="AF31" i="22"/>
  <c r="AF34" i="22" s="1"/>
  <c r="BI31" i="22"/>
  <c r="AO31" i="22"/>
  <c r="N31" i="22"/>
  <c r="N34" i="22" s="1"/>
  <c r="AL31" i="22"/>
  <c r="J31" i="22"/>
  <c r="J34" i="22" s="1"/>
  <c r="BY31" i="22"/>
  <c r="AL30" i="22" l="1"/>
  <c r="BD30" i="22"/>
  <c r="BY30" i="22"/>
  <c r="H30" i="22"/>
  <c r="C30" i="22"/>
  <c r="AU30" i="22"/>
  <c r="M30" i="22"/>
  <c r="BA30" i="22"/>
  <c r="BA32" i="22" s="1"/>
  <c r="BM30" i="22"/>
  <c r="BS30" i="22"/>
  <c r="Y30" i="22"/>
  <c r="CW30" i="22"/>
  <c r="AZ30" i="22"/>
  <c r="BU30" i="22"/>
  <c r="BU32" i="22" s="1"/>
  <c r="CA30" i="22"/>
  <c r="CV30" i="22"/>
  <c r="CV32" i="22" s="1"/>
  <c r="AS30" i="22"/>
  <c r="CC32" i="22"/>
  <c r="AW30" i="22"/>
  <c r="AT30" i="22"/>
  <c r="BK30" i="22"/>
  <c r="BL30" i="22"/>
  <c r="BL32" i="22" s="1"/>
  <c r="U30" i="22"/>
  <c r="CF30" i="22"/>
  <c r="CF32" i="22" s="1"/>
  <c r="BF30" i="22"/>
  <c r="BF32" i="22" s="1"/>
  <c r="AE30" i="22"/>
  <c r="R30" i="22"/>
  <c r="CK30" i="22"/>
  <c r="CX30" i="22"/>
  <c r="N30" i="22"/>
  <c r="N32" i="22" s="1"/>
  <c r="N33" i="22" s="1"/>
  <c r="K30" i="22"/>
  <c r="CO30" i="22"/>
  <c r="BQ30" i="22"/>
  <c r="AQ30" i="22"/>
  <c r="BQ32" i="22"/>
  <c r="X30" i="22"/>
  <c r="X32" i="22" s="1"/>
  <c r="X33" i="22" s="1"/>
  <c r="P30" i="22"/>
  <c r="AA30" i="22"/>
  <c r="AA32" i="22" s="1"/>
  <c r="AA33" i="22" s="1"/>
  <c r="AN30" i="22"/>
  <c r="B30" i="22"/>
  <c r="B43" i="22" s="1"/>
  <c r="AN39" i="22" s="1"/>
  <c r="CM30" i="22"/>
  <c r="BP30" i="22"/>
  <c r="BP32" i="22" s="1"/>
  <c r="AP30" i="22"/>
  <c r="AP32" i="22" s="1"/>
  <c r="BS32" i="22"/>
  <c r="AW32" i="22"/>
  <c r="AT32" i="22"/>
  <c r="L30" i="22"/>
  <c r="B21" i="22"/>
  <c r="O30" i="22"/>
  <c r="AV30" i="22"/>
  <c r="AF30" i="22"/>
  <c r="CL30" i="22"/>
  <c r="CL32" i="22" s="1"/>
  <c r="BI30" i="22"/>
  <c r="BI32" i="22" s="1"/>
  <c r="AK30" i="22"/>
  <c r="Q16" i="26"/>
  <c r="R16" i="26" s="1"/>
  <c r="Q14" i="26"/>
  <c r="R14" i="26" s="1"/>
  <c r="CI32" i="22"/>
  <c r="B40" i="22"/>
  <c r="AF32" i="22"/>
  <c r="AF33" i="22" s="1"/>
  <c r="AL32" i="22"/>
  <c r="AZ32" i="22"/>
  <c r="M32" i="22"/>
  <c r="M33" i="22" s="1"/>
  <c r="CW32" i="22"/>
  <c r="BW32" i="22"/>
  <c r="AG40" i="22"/>
  <c r="K17" i="22" s="1"/>
  <c r="CJ32" i="22"/>
  <c r="AQ32" i="22"/>
  <c r="CP32" i="22"/>
  <c r="BY32" i="22"/>
  <c r="BZ32" i="22"/>
  <c r="K32" i="22"/>
  <c r="K33" i="22" s="1"/>
  <c r="BG32" i="22"/>
  <c r="R31" i="22"/>
  <c r="AS32" i="22"/>
  <c r="AN32" i="22"/>
  <c r="BT31" i="22"/>
  <c r="AE31" i="22"/>
  <c r="AE34" i="22" s="1"/>
  <c r="CH31" i="22"/>
  <c r="Y31" i="22"/>
  <c r="Y34" i="22" s="1"/>
  <c r="AK31" i="22"/>
  <c r="AX31" i="22"/>
  <c r="AV31" i="22"/>
  <c r="AV32" i="22" s="1"/>
  <c r="CQ31" i="22"/>
  <c r="AU31" i="22"/>
  <c r="BX31" i="22"/>
  <c r="U31" i="22"/>
  <c r="U34" i="22" s="1"/>
  <c r="C21" i="22"/>
  <c r="CA31" i="22"/>
  <c r="CA32" i="22" s="1"/>
  <c r="AM31" i="22"/>
  <c r="AB31" i="22"/>
  <c r="AB34" i="22" s="1"/>
  <c r="AJ31" i="22"/>
  <c r="AJ32" i="22" s="1"/>
  <c r="AI31" i="22"/>
  <c r="AG30" i="22"/>
  <c r="AG32" i="22" s="1"/>
  <c r="CS30" i="22"/>
  <c r="BJ30" i="22"/>
  <c r="BJ32" i="22" s="1"/>
  <c r="E30" i="22"/>
  <c r="CQ30" i="22"/>
  <c r="BT30" i="22"/>
  <c r="AC30" i="22"/>
  <c r="AC32" i="22" s="1"/>
  <c r="AC33" i="22" s="1"/>
  <c r="Q30" i="22"/>
  <c r="CU30" i="22"/>
  <c r="CU32" i="22" s="1"/>
  <c r="CE30" i="22"/>
  <c r="CE32" i="22" s="1"/>
  <c r="BO30" i="22"/>
  <c r="BO32" i="22" s="1"/>
  <c r="AY30" i="22"/>
  <c r="AY32" i="22" s="1"/>
  <c r="AI30" i="22"/>
  <c r="CM32" i="22"/>
  <c r="BM32" i="22"/>
  <c r="G31" i="22"/>
  <c r="G34" i="22" s="1"/>
  <c r="CS31" i="22"/>
  <c r="O31" i="22"/>
  <c r="O34" i="22" s="1"/>
  <c r="B36" i="22"/>
  <c r="AG36" i="22" s="1"/>
  <c r="BK31" i="22"/>
  <c r="H31" i="22"/>
  <c r="H34" i="22" s="1"/>
  <c r="C31" i="22"/>
  <c r="C34" i="22" s="1"/>
  <c r="CX31" i="22"/>
  <c r="BB31" i="22"/>
  <c r="BB32" i="22" s="1"/>
  <c r="W31" i="22"/>
  <c r="W34" i="22" s="1"/>
  <c r="C18" i="22"/>
  <c r="S16" i="22" s="1"/>
  <c r="AO30" i="22"/>
  <c r="AO32" i="22" s="1"/>
  <c r="AD30" i="22"/>
  <c r="AD32" i="22" s="1"/>
  <c r="AD33" i="22" s="1"/>
  <c r="BR30" i="22"/>
  <c r="BR32" i="22" s="1"/>
  <c r="AM30" i="22"/>
  <c r="Z30" i="22"/>
  <c r="Z32" i="22" s="1"/>
  <c r="Z33" i="22" s="1"/>
  <c r="CB30" i="22"/>
  <c r="CB32" i="22" s="1"/>
  <c r="G30" i="22"/>
  <c r="I30" i="22"/>
  <c r="I32" i="22" s="1"/>
  <c r="I33" i="22" s="1"/>
  <c r="CT30" i="22"/>
  <c r="CT32" i="22" s="1"/>
  <c r="CD30" i="22"/>
  <c r="CD32" i="22" s="1"/>
  <c r="BN30" i="22"/>
  <c r="BN32" i="22" s="1"/>
  <c r="AX30" i="22"/>
  <c r="AH30" i="22"/>
  <c r="AH32" i="22" s="1"/>
  <c r="B44" i="22"/>
  <c r="AN40" i="22" s="1"/>
  <c r="T32" i="22"/>
  <c r="T33" i="22" s="1"/>
  <c r="CK31" i="22"/>
  <c r="CK32" i="22" s="1"/>
  <c r="V31" i="22"/>
  <c r="V34" i="22" s="1"/>
  <c r="CO31" i="22"/>
  <c r="CO32" i="22" s="1"/>
  <c r="CN31" i="22"/>
  <c r="P31" i="22"/>
  <c r="P34" i="22" s="1"/>
  <c r="BV31" i="22"/>
  <c r="BV32" i="22" s="1"/>
  <c r="BD31" i="22"/>
  <c r="BD32" i="22" s="1"/>
  <c r="E31" i="22"/>
  <c r="E34" i="22" s="1"/>
  <c r="CR31" i="22"/>
  <c r="Q31" i="22"/>
  <c r="Q34" i="22" s="1"/>
  <c r="J30" i="22"/>
  <c r="J32" i="22" s="1"/>
  <c r="J33" i="22" s="1"/>
  <c r="L31" i="22"/>
  <c r="L34" i="22" s="1"/>
  <c r="BE30" i="22"/>
  <c r="BE32" i="22" s="1"/>
  <c r="F30" i="22"/>
  <c r="F32" i="22" s="1"/>
  <c r="F33" i="22" s="1"/>
  <c r="CH30" i="22"/>
  <c r="BC30" i="22"/>
  <c r="BC32" i="22" s="1"/>
  <c r="D30" i="22"/>
  <c r="D32" i="22" s="1"/>
  <c r="D33" i="22" s="1"/>
  <c r="CR30" i="22"/>
  <c r="S30" i="22"/>
  <c r="S32" i="22" s="1"/>
  <c r="S33" i="22" s="1"/>
  <c r="CN30" i="22"/>
  <c r="BX30" i="22"/>
  <c r="BH30" i="22"/>
  <c r="BH32" i="22" s="1"/>
  <c r="AR30" i="22"/>
  <c r="AR32" i="22" s="1"/>
  <c r="B35" i="22"/>
  <c r="AG35" i="22" s="1"/>
  <c r="B39" i="22"/>
  <c r="AG39" i="22" s="1"/>
  <c r="D21" i="22" l="1"/>
  <c r="T14" i="26" s="1"/>
  <c r="AU32" i="22"/>
  <c r="BK32" i="22"/>
  <c r="AK32" i="22"/>
  <c r="CX32" i="22"/>
  <c r="B32" i="22"/>
  <c r="B45" i="22" s="1"/>
  <c r="AN41" i="22" s="1"/>
  <c r="R32" i="22"/>
  <c r="R33" i="22" s="1"/>
  <c r="R34" i="22"/>
  <c r="AO40" i="22"/>
  <c r="M17" i="22" s="1"/>
  <c r="AO39" i="22"/>
  <c r="M16" i="22" s="1"/>
  <c r="AL40" i="22"/>
  <c r="L17" i="22" s="1"/>
  <c r="G32" i="22"/>
  <c r="G33" i="22" s="1"/>
  <c r="W32" i="22"/>
  <c r="W33" i="22" s="1"/>
  <c r="CR32" i="22"/>
  <c r="AX32" i="22"/>
  <c r="AB32" i="22"/>
  <c r="AB33" i="22" s="1"/>
  <c r="CS32" i="22"/>
  <c r="CH32" i="22"/>
  <c r="Q32" i="22"/>
  <c r="Q33" i="22" s="1"/>
  <c r="O32" i="22"/>
  <c r="O33" i="22" s="1"/>
  <c r="BX32" i="22"/>
  <c r="BT32" i="22"/>
  <c r="C32" i="22"/>
  <c r="C33" i="22" s="1"/>
  <c r="AI32" i="22"/>
  <c r="CQ32" i="22"/>
  <c r="AM32" i="22"/>
  <c r="V32" i="22"/>
  <c r="V33" i="22" s="1"/>
  <c r="L20" i="22"/>
  <c r="L32" i="22"/>
  <c r="L33" i="22" s="1"/>
  <c r="AE32" i="22"/>
  <c r="AE33" i="22" s="1"/>
  <c r="H32" i="22"/>
  <c r="H33" i="22" s="1"/>
  <c r="E32" i="22"/>
  <c r="E33" i="22" s="1"/>
  <c r="U32" i="22"/>
  <c r="U33" i="22" s="1"/>
  <c r="P32" i="22"/>
  <c r="P33" i="22" s="1"/>
  <c r="CN32" i="22"/>
  <c r="Y32" i="22"/>
  <c r="Y33" i="22" s="1"/>
  <c r="K16" i="22"/>
  <c r="AL39" i="22"/>
  <c r="L16" i="22" s="1"/>
  <c r="B37" i="22" l="1"/>
  <c r="AG37" i="22" s="1"/>
  <c r="B33" i="22"/>
  <c r="B41" i="22"/>
  <c r="AG41" i="22" s="1"/>
  <c r="K18" i="22" s="1"/>
  <c r="AL41" i="22"/>
  <c r="L18" i="22" s="1"/>
  <c r="AO41" i="22" l="1"/>
  <c r="M18" i="22" s="1"/>
</calcChain>
</file>

<file path=xl/comments1.xml><?xml version="1.0" encoding="utf-8"?>
<comments xmlns="http://schemas.openxmlformats.org/spreadsheetml/2006/main">
  <authors>
    <author>Olof</author>
    <author>Olof Andrén</author>
    <author>Olle</author>
  </authors>
  <commentList>
    <comment ref="D2" authorId="0">
      <text>
        <r>
          <rPr>
            <b/>
            <sz val="9"/>
            <color indexed="81"/>
            <rFont val="Tahoma"/>
            <family val="2"/>
          </rPr>
          <t>Olof:</t>
        </r>
        <r>
          <rPr>
            <sz val="9"/>
            <color indexed="81"/>
            <rFont val="Tahoma"/>
            <family val="2"/>
          </rPr>
          <t xml:space="preserve">
based on climate data only</t>
        </r>
      </text>
    </comment>
    <comment ref="E2" authorId="0">
      <text>
        <r>
          <rPr>
            <b/>
            <sz val="9"/>
            <color indexed="81"/>
            <rFont val="Tahoma"/>
            <family val="2"/>
          </rPr>
          <t>Olof:</t>
        </r>
        <r>
          <rPr>
            <sz val="9"/>
            <color indexed="81"/>
            <rFont val="Tahoma"/>
            <family val="2"/>
          </rPr>
          <t xml:space="preserve">
Compensated for crop transpiration</t>
        </r>
      </text>
    </comment>
    <comment ref="H2" authorId="0">
      <text>
        <r>
          <rPr>
            <b/>
            <sz val="9"/>
            <color indexed="81"/>
            <rFont val="Tahoma"/>
            <family val="2"/>
          </rPr>
          <t>Olof:</t>
        </r>
        <r>
          <rPr>
            <sz val="9"/>
            <color indexed="81"/>
            <rFont val="Tahoma"/>
            <family val="2"/>
          </rPr>
          <t xml:space="preserve">
Compensated for cultivation and soil type</t>
        </r>
      </text>
    </comment>
    <comment ref="J2" authorId="1">
      <text>
        <r>
          <rPr>
            <b/>
            <sz val="9"/>
            <color indexed="81"/>
            <rFont val="Tahoma"/>
            <charset val="1"/>
          </rPr>
          <t>Olof Andrén:</t>
        </r>
        <r>
          <rPr>
            <sz val="9"/>
            <color indexed="81"/>
            <rFont val="Tahoma"/>
            <charset val="1"/>
          </rPr>
          <t xml:space="preserve">
Initial soil C content</t>
        </r>
      </text>
    </comment>
    <comment ref="P2" authorId="0">
      <text>
        <r>
          <rPr>
            <b/>
            <sz val="9"/>
            <color indexed="81"/>
            <rFont val="Tahoma"/>
            <family val="2"/>
          </rPr>
          <t>Olof:</t>
        </r>
        <r>
          <rPr>
            <sz val="9"/>
            <color indexed="81"/>
            <rFont val="Tahoma"/>
            <family val="2"/>
          </rPr>
          <t xml:space="preserve">
topsoil depth here set to 10 cm</t>
        </r>
      </text>
    </comment>
    <comment ref="D4" authorId="0">
      <text>
        <r>
          <rPr>
            <b/>
            <sz val="9"/>
            <color indexed="81"/>
            <rFont val="Tahoma"/>
            <family val="2"/>
          </rPr>
          <t>Olof:</t>
        </r>
        <r>
          <rPr>
            <sz val="9"/>
            <color indexed="81"/>
            <rFont val="Tahoma"/>
            <family val="2"/>
          </rPr>
          <t xml:space="preserve">
Calculated from 2002-2006 climate data set using Afreclim_1.xlsx
</t>
        </r>
      </text>
    </comment>
    <comment ref="D13" authorId="2">
      <text>
        <r>
          <rPr>
            <b/>
            <sz val="9"/>
            <color indexed="81"/>
            <rFont val="Tahoma"/>
            <family val="2"/>
          </rPr>
          <t>Olle:</t>
        </r>
        <r>
          <rPr>
            <sz val="9"/>
            <color indexed="81"/>
            <rFont val="Tahoma"/>
            <family val="2"/>
          </rPr>
          <t xml:space="preserve">
Annual C input from crop residues - see Afallo_1</t>
        </r>
      </text>
    </comment>
    <comment ref="E13" authorId="2">
      <text>
        <r>
          <rPr>
            <b/>
            <sz val="9"/>
            <color indexed="81"/>
            <rFont val="Tahoma"/>
            <family val="2"/>
          </rPr>
          <t>Olle:</t>
        </r>
        <r>
          <rPr>
            <sz val="9"/>
            <color indexed="81"/>
            <rFont val="Tahoma"/>
            <family val="2"/>
          </rPr>
          <t xml:space="preserve">
Annual  C input from manure or other amendments</t>
        </r>
      </text>
    </comment>
    <comment ref="J13" authorId="0">
      <text>
        <r>
          <rPr>
            <b/>
            <sz val="9"/>
            <color indexed="81"/>
            <rFont val="Tahoma"/>
            <family val="2"/>
          </rPr>
          <t>Olof:</t>
        </r>
        <r>
          <rPr>
            <sz val="9"/>
            <color indexed="81"/>
            <rFont val="Tahoma"/>
            <family val="2"/>
          </rPr>
          <t xml:space="preserve">
based on climate data only</t>
        </r>
      </text>
    </comment>
    <comment ref="P13" authorId="2">
      <text>
        <r>
          <rPr>
            <b/>
            <sz val="9"/>
            <color indexed="81"/>
            <rFont val="Tahoma"/>
            <family val="2"/>
          </rPr>
          <t>Olle:</t>
        </r>
        <r>
          <rPr>
            <sz val="9"/>
            <color indexed="81"/>
            <rFont val="Tahoma"/>
            <family val="2"/>
          </rPr>
          <t xml:space="preserve">
Without inert
</t>
        </r>
      </text>
    </comment>
    <comment ref="R13" authorId="2">
      <text>
        <r>
          <rPr>
            <b/>
            <sz val="9"/>
            <color indexed="81"/>
            <rFont val="Tahoma"/>
            <family val="2"/>
          </rPr>
          <t>Olle:</t>
        </r>
        <r>
          <rPr>
            <sz val="9"/>
            <color indexed="81"/>
            <rFont val="Tahoma"/>
            <family val="2"/>
          </rPr>
          <t xml:space="preserve">
After eternal time - in balance</t>
        </r>
      </text>
    </comment>
  </commentList>
</comments>
</file>

<file path=xl/comments2.xml><?xml version="1.0" encoding="utf-8"?>
<comments xmlns="http://schemas.openxmlformats.org/spreadsheetml/2006/main">
  <authors>
    <author>Olle Andren</author>
    <author>olle</author>
    <author>Olle Andrén</author>
  </authors>
  <commentList>
    <comment ref="A14" authorId="0">
      <text>
        <r>
          <rPr>
            <b/>
            <sz val="11"/>
            <color indexed="81"/>
            <rFont val="Tahoma"/>
          </rPr>
          <t>Carbon input</t>
        </r>
        <r>
          <rPr>
            <sz val="11"/>
            <color indexed="81"/>
            <rFont val="Tahoma"/>
          </rPr>
          <t xml:space="preserve">
</t>
        </r>
      </text>
    </comment>
    <comment ref="B14" authorId="0">
      <text>
        <r>
          <rPr>
            <b/>
            <sz val="11"/>
            <color indexed="81"/>
            <rFont val="Tahoma"/>
          </rPr>
          <t>Decomposition rate constant for Y, young</t>
        </r>
        <r>
          <rPr>
            <sz val="11"/>
            <color indexed="81"/>
            <rFont val="Tahoma"/>
          </rPr>
          <t xml:space="preserve">
(called k1 in 1997 paper)</t>
        </r>
      </text>
    </comment>
    <comment ref="C14" authorId="0">
      <text>
        <r>
          <rPr>
            <b/>
            <sz val="11"/>
            <color indexed="81"/>
            <rFont val="Tahoma"/>
          </rPr>
          <t>Decomposition rate constant for O,  Old</t>
        </r>
        <r>
          <rPr>
            <sz val="11"/>
            <color indexed="81"/>
            <rFont val="Tahoma"/>
          </rPr>
          <t xml:space="preserve">
(called k2 in 1997 paper)</t>
        </r>
      </text>
    </comment>
    <comment ref="D14" authorId="0">
      <text>
        <r>
          <rPr>
            <b/>
            <sz val="11"/>
            <color indexed="81"/>
            <rFont val="Tahoma"/>
          </rPr>
          <t>humification quotient;
the proportion of Y that goes to O when decomposed</t>
        </r>
        <r>
          <rPr>
            <sz val="11"/>
            <color indexed="81"/>
            <rFont val="Tahoma"/>
          </rPr>
          <t xml:space="preserve">
</t>
        </r>
      </text>
    </comment>
    <comment ref="E14" authorId="0">
      <text>
        <r>
          <rPr>
            <b/>
            <sz val="11"/>
            <color indexed="81"/>
            <rFont val="Tahoma"/>
          </rPr>
          <t>External influence (climate) factor; previously called r</t>
        </r>
      </text>
    </comment>
    <comment ref="F14" authorId="1">
      <text>
        <r>
          <rPr>
            <b/>
            <sz val="8"/>
            <color indexed="81"/>
            <rFont val="Tahoma"/>
          </rPr>
          <t>olle:</t>
        </r>
        <r>
          <rPr>
            <sz val="8"/>
            <color indexed="81"/>
            <rFont val="Tahoma"/>
          </rPr>
          <t xml:space="preserve">
Total initial C = Y0+O0</t>
        </r>
      </text>
    </comment>
    <comment ref="G14" authorId="0">
      <text>
        <r>
          <rPr>
            <b/>
            <sz val="11"/>
            <color indexed="81"/>
            <rFont val="Tahoma"/>
          </rPr>
          <t>Initial mass of Y</t>
        </r>
        <r>
          <rPr>
            <sz val="11"/>
            <color indexed="81"/>
            <rFont val="Tahoma"/>
          </rPr>
          <t xml:space="preserve">
</t>
        </r>
      </text>
    </comment>
    <comment ref="H14" authorId="0">
      <text>
        <r>
          <rPr>
            <b/>
            <sz val="11"/>
            <color indexed="81"/>
            <rFont val="Tahoma"/>
          </rPr>
          <t>Initial mass of Old</t>
        </r>
        <r>
          <rPr>
            <sz val="11"/>
            <color indexed="81"/>
            <rFont val="Tahoma"/>
          </rPr>
          <t xml:space="preserve">
</t>
        </r>
      </text>
    </comment>
    <comment ref="K15" authorId="0">
      <text>
        <r>
          <rPr>
            <b/>
            <sz val="11"/>
            <color indexed="81"/>
            <rFont val="Tahoma"/>
          </rPr>
          <t>Error sum of squares: sum((obs-mod)^2)</t>
        </r>
        <r>
          <rPr>
            <sz val="11"/>
            <color indexed="81"/>
            <rFont val="Tahoma"/>
          </rPr>
          <t xml:space="preserve">
</t>
        </r>
      </text>
    </comment>
    <comment ref="L15" authorId="0">
      <text>
        <r>
          <rPr>
            <sz val="11"/>
            <color indexed="81"/>
            <rFont val="Tahoma"/>
          </rPr>
          <t xml:space="preserve">Error mean square: Ess/n
</t>
        </r>
      </text>
    </comment>
    <comment ref="M15" authorId="2">
      <text>
        <r>
          <rPr>
            <b/>
            <sz val="8"/>
            <color indexed="81"/>
            <rFont val="Tahoma"/>
          </rPr>
          <t xml:space="preserve">
R</t>
        </r>
        <r>
          <rPr>
            <b/>
            <vertAlign val="superscript"/>
            <sz val="8"/>
            <color indexed="81"/>
            <rFont val="Tahoma"/>
            <family val="2"/>
          </rPr>
          <t xml:space="preserve">2 </t>
        </r>
        <r>
          <rPr>
            <b/>
            <sz val="8"/>
            <color indexed="81"/>
            <rFont val="Tahoma"/>
            <family val="2"/>
          </rPr>
          <t xml:space="preserve"> = (Corrected TSS-ESS)/Corrected TSS</t>
        </r>
      </text>
    </comment>
    <comment ref="L16" authorId="0">
      <text>
        <r>
          <rPr>
            <b/>
            <sz val="11"/>
            <color indexed="81"/>
            <rFont val="Tahoma"/>
          </rPr>
          <t>Use one of these blue cells for optimisations</t>
        </r>
        <r>
          <rPr>
            <sz val="11"/>
            <color indexed="81"/>
            <rFont val="Tahoma"/>
          </rPr>
          <t xml:space="preserve">
</t>
        </r>
      </text>
    </comment>
    <comment ref="AN39" authorId="2">
      <text>
        <r>
          <rPr>
            <b/>
            <sz val="8"/>
            <color indexed="81"/>
            <rFont val="Tahoma"/>
          </rPr>
          <t>Olle Andrén:
(sum of Y:s) squared/n
(for corrected sst)</t>
        </r>
      </text>
    </comment>
    <comment ref="AO39" authorId="2">
      <text>
        <r>
          <rPr>
            <b/>
            <sz val="8"/>
            <color indexed="81"/>
            <rFont val="Tahoma"/>
          </rPr>
          <t>Olle Andrén:
R</t>
        </r>
        <r>
          <rPr>
            <b/>
            <vertAlign val="superscript"/>
            <sz val="8"/>
            <color indexed="81"/>
            <rFont val="Tahoma"/>
            <family val="2"/>
          </rPr>
          <t xml:space="preserve">2 </t>
        </r>
        <r>
          <rPr>
            <b/>
            <sz val="8"/>
            <color indexed="81"/>
            <rFont val="Tahoma"/>
            <family val="2"/>
          </rPr>
          <t xml:space="preserve"> = (Corrected TSS-ESS)/Corrected TSS</t>
        </r>
      </text>
    </comment>
    <comment ref="AN40" authorId="2">
      <text>
        <r>
          <rPr>
            <b/>
            <sz val="8"/>
            <color indexed="81"/>
            <rFont val="Tahoma"/>
          </rPr>
          <t>Olle Andrén:
(sum of Y:s) squared/n
(for corrected sst)</t>
        </r>
      </text>
    </comment>
    <comment ref="AO40" authorId="2">
      <text>
        <r>
          <rPr>
            <b/>
            <sz val="8"/>
            <color indexed="81"/>
            <rFont val="Tahoma"/>
          </rPr>
          <t>Olle Andrén:
R</t>
        </r>
        <r>
          <rPr>
            <b/>
            <vertAlign val="superscript"/>
            <sz val="8"/>
            <color indexed="81"/>
            <rFont val="Tahoma"/>
            <family val="2"/>
          </rPr>
          <t xml:space="preserve">2 </t>
        </r>
        <r>
          <rPr>
            <b/>
            <sz val="8"/>
            <color indexed="81"/>
            <rFont val="Tahoma"/>
            <family val="2"/>
          </rPr>
          <t xml:space="preserve"> = (Corrected TSS-ESS)/Corrected TSS</t>
        </r>
      </text>
    </comment>
    <comment ref="AN41" authorId="2">
      <text>
        <r>
          <rPr>
            <b/>
            <sz val="8"/>
            <color indexed="81"/>
            <rFont val="Tahoma"/>
          </rPr>
          <t>Olle Andrén:
(sum of Y:s) squared/n
(for corrected sst)</t>
        </r>
      </text>
    </comment>
    <comment ref="AO41" authorId="2">
      <text>
        <r>
          <rPr>
            <b/>
            <sz val="8"/>
            <color indexed="81"/>
            <rFont val="Tahoma"/>
          </rPr>
          <t>Olle Andrén:
R</t>
        </r>
        <r>
          <rPr>
            <b/>
            <vertAlign val="superscript"/>
            <sz val="8"/>
            <color indexed="81"/>
            <rFont val="Tahoma"/>
            <family val="2"/>
          </rPr>
          <t xml:space="preserve">2 </t>
        </r>
        <r>
          <rPr>
            <b/>
            <sz val="8"/>
            <color indexed="81"/>
            <rFont val="Tahoma"/>
            <family val="2"/>
          </rPr>
          <t xml:space="preserve"> = (Corrected TSS-ESS)/Corrected TSS</t>
        </r>
      </text>
    </comment>
  </commentList>
</comments>
</file>

<file path=xl/comments3.xml><?xml version="1.0" encoding="utf-8"?>
<comments xmlns="http://schemas.openxmlformats.org/spreadsheetml/2006/main">
  <authors>
    <author>Olle Andren</author>
    <author>olle</author>
    <author>Olle Andrén</author>
  </authors>
  <commentList>
    <comment ref="A14" authorId="0">
      <text>
        <r>
          <rPr>
            <b/>
            <sz val="11"/>
            <color indexed="81"/>
            <rFont val="Tahoma"/>
          </rPr>
          <t>Carbon input</t>
        </r>
        <r>
          <rPr>
            <sz val="11"/>
            <color indexed="81"/>
            <rFont val="Tahoma"/>
          </rPr>
          <t xml:space="preserve">
</t>
        </r>
      </text>
    </comment>
    <comment ref="B14" authorId="0">
      <text>
        <r>
          <rPr>
            <b/>
            <sz val="11"/>
            <color indexed="81"/>
            <rFont val="Tahoma"/>
          </rPr>
          <t>Decomposition rate constant for Y, young</t>
        </r>
        <r>
          <rPr>
            <sz val="11"/>
            <color indexed="81"/>
            <rFont val="Tahoma"/>
          </rPr>
          <t xml:space="preserve">
(called k1 in 1997 paper)</t>
        </r>
      </text>
    </comment>
    <comment ref="C14" authorId="0">
      <text>
        <r>
          <rPr>
            <b/>
            <sz val="11"/>
            <color indexed="81"/>
            <rFont val="Tahoma"/>
          </rPr>
          <t>Decomposition rate constant for O,  Old</t>
        </r>
        <r>
          <rPr>
            <sz val="11"/>
            <color indexed="81"/>
            <rFont val="Tahoma"/>
          </rPr>
          <t xml:space="preserve">
(called k2 in 1997 paper)</t>
        </r>
      </text>
    </comment>
    <comment ref="D14" authorId="0">
      <text>
        <r>
          <rPr>
            <b/>
            <sz val="11"/>
            <color indexed="81"/>
            <rFont val="Tahoma"/>
          </rPr>
          <t>humification quotient;
the proportion of Y that goes to O when decomposed</t>
        </r>
        <r>
          <rPr>
            <sz val="11"/>
            <color indexed="81"/>
            <rFont val="Tahoma"/>
          </rPr>
          <t xml:space="preserve">
</t>
        </r>
      </text>
    </comment>
    <comment ref="E14" authorId="0">
      <text>
        <r>
          <rPr>
            <b/>
            <sz val="11"/>
            <color indexed="81"/>
            <rFont val="Tahoma"/>
          </rPr>
          <t>External influence (climate) factor; previously called r</t>
        </r>
      </text>
    </comment>
    <comment ref="F14" authorId="1">
      <text>
        <r>
          <rPr>
            <b/>
            <sz val="8"/>
            <color indexed="81"/>
            <rFont val="Tahoma"/>
          </rPr>
          <t>olle:</t>
        </r>
        <r>
          <rPr>
            <sz val="8"/>
            <color indexed="81"/>
            <rFont val="Tahoma"/>
          </rPr>
          <t xml:space="preserve">
Total initial C = Y0+O0</t>
        </r>
      </text>
    </comment>
    <comment ref="G14" authorId="0">
      <text>
        <r>
          <rPr>
            <b/>
            <sz val="11"/>
            <color indexed="81"/>
            <rFont val="Tahoma"/>
          </rPr>
          <t>Initial mass of Y</t>
        </r>
        <r>
          <rPr>
            <sz val="11"/>
            <color indexed="81"/>
            <rFont val="Tahoma"/>
          </rPr>
          <t xml:space="preserve">
</t>
        </r>
      </text>
    </comment>
    <comment ref="H14" authorId="0">
      <text>
        <r>
          <rPr>
            <b/>
            <sz val="11"/>
            <color indexed="81"/>
            <rFont val="Tahoma"/>
          </rPr>
          <t>Initial mass of Old</t>
        </r>
        <r>
          <rPr>
            <sz val="11"/>
            <color indexed="81"/>
            <rFont val="Tahoma"/>
          </rPr>
          <t xml:space="preserve">
</t>
        </r>
      </text>
    </comment>
    <comment ref="K15" authorId="0">
      <text>
        <r>
          <rPr>
            <b/>
            <sz val="11"/>
            <color indexed="81"/>
            <rFont val="Tahoma"/>
          </rPr>
          <t>Error sum of squares: sum((obs-mod)^2)</t>
        </r>
        <r>
          <rPr>
            <sz val="11"/>
            <color indexed="81"/>
            <rFont val="Tahoma"/>
          </rPr>
          <t xml:space="preserve">
</t>
        </r>
      </text>
    </comment>
    <comment ref="L15" authorId="0">
      <text>
        <r>
          <rPr>
            <sz val="11"/>
            <color indexed="81"/>
            <rFont val="Tahoma"/>
          </rPr>
          <t xml:space="preserve">Error mean square: Ess/n
</t>
        </r>
      </text>
    </comment>
    <comment ref="M15" authorId="2">
      <text>
        <r>
          <rPr>
            <b/>
            <sz val="8"/>
            <color indexed="81"/>
            <rFont val="Tahoma"/>
          </rPr>
          <t xml:space="preserve">
R</t>
        </r>
        <r>
          <rPr>
            <b/>
            <vertAlign val="superscript"/>
            <sz val="8"/>
            <color indexed="81"/>
            <rFont val="Tahoma"/>
            <family val="2"/>
          </rPr>
          <t xml:space="preserve">2 </t>
        </r>
        <r>
          <rPr>
            <b/>
            <sz val="8"/>
            <color indexed="81"/>
            <rFont val="Tahoma"/>
            <family val="2"/>
          </rPr>
          <t xml:space="preserve"> = (Corrected TSS-ESS)/Corrected TSS</t>
        </r>
      </text>
    </comment>
    <comment ref="L16" authorId="0">
      <text>
        <r>
          <rPr>
            <b/>
            <sz val="11"/>
            <color indexed="81"/>
            <rFont val="Tahoma"/>
          </rPr>
          <t>Use one of these blue cells for optimisations</t>
        </r>
        <r>
          <rPr>
            <sz val="11"/>
            <color indexed="81"/>
            <rFont val="Tahoma"/>
          </rPr>
          <t xml:space="preserve">
</t>
        </r>
      </text>
    </comment>
    <comment ref="AN39" authorId="2">
      <text>
        <r>
          <rPr>
            <b/>
            <sz val="8"/>
            <color indexed="81"/>
            <rFont val="Tahoma"/>
          </rPr>
          <t>Olle Andrén:
(sum of Y:s) squared/n
(for corrected sst)</t>
        </r>
      </text>
    </comment>
    <comment ref="AO39" authorId="2">
      <text>
        <r>
          <rPr>
            <b/>
            <sz val="8"/>
            <color indexed="81"/>
            <rFont val="Tahoma"/>
          </rPr>
          <t>Olle Andrén:
R</t>
        </r>
        <r>
          <rPr>
            <b/>
            <vertAlign val="superscript"/>
            <sz val="8"/>
            <color indexed="81"/>
            <rFont val="Tahoma"/>
            <family val="2"/>
          </rPr>
          <t xml:space="preserve">2 </t>
        </r>
        <r>
          <rPr>
            <b/>
            <sz val="8"/>
            <color indexed="81"/>
            <rFont val="Tahoma"/>
            <family val="2"/>
          </rPr>
          <t xml:space="preserve"> = (Corrected TSS-ESS)/Corrected TSS</t>
        </r>
      </text>
    </comment>
    <comment ref="AN40" authorId="2">
      <text>
        <r>
          <rPr>
            <b/>
            <sz val="8"/>
            <color indexed="81"/>
            <rFont val="Tahoma"/>
          </rPr>
          <t>Olle Andrén:
(sum of Y:s) squared/n
(for corrected sst)</t>
        </r>
      </text>
    </comment>
    <comment ref="AO40" authorId="2">
      <text>
        <r>
          <rPr>
            <b/>
            <sz val="8"/>
            <color indexed="81"/>
            <rFont val="Tahoma"/>
          </rPr>
          <t>Olle Andrén:
R</t>
        </r>
        <r>
          <rPr>
            <b/>
            <vertAlign val="superscript"/>
            <sz val="8"/>
            <color indexed="81"/>
            <rFont val="Tahoma"/>
            <family val="2"/>
          </rPr>
          <t xml:space="preserve">2 </t>
        </r>
        <r>
          <rPr>
            <b/>
            <sz val="8"/>
            <color indexed="81"/>
            <rFont val="Tahoma"/>
            <family val="2"/>
          </rPr>
          <t xml:space="preserve"> = (Corrected TSS-ESS)/Corrected TSS</t>
        </r>
      </text>
    </comment>
    <comment ref="AN41" authorId="2">
      <text>
        <r>
          <rPr>
            <b/>
            <sz val="8"/>
            <color indexed="81"/>
            <rFont val="Tahoma"/>
          </rPr>
          <t>Olle Andrén:
(sum of Y:s) squared/n
(for corrected sst)</t>
        </r>
      </text>
    </comment>
    <comment ref="AO41" authorId="2">
      <text>
        <r>
          <rPr>
            <b/>
            <sz val="8"/>
            <color indexed="81"/>
            <rFont val="Tahoma"/>
          </rPr>
          <t>Olle Andrén:
R</t>
        </r>
        <r>
          <rPr>
            <b/>
            <vertAlign val="superscript"/>
            <sz val="8"/>
            <color indexed="81"/>
            <rFont val="Tahoma"/>
            <family val="2"/>
          </rPr>
          <t xml:space="preserve">2 </t>
        </r>
        <r>
          <rPr>
            <b/>
            <sz val="8"/>
            <color indexed="81"/>
            <rFont val="Tahoma"/>
            <family val="2"/>
          </rPr>
          <t xml:space="preserve"> = (Corrected TSS-ESS)/Corrected TSS</t>
        </r>
      </text>
    </comment>
  </commentList>
</comments>
</file>

<file path=xl/comments4.xml><?xml version="1.0" encoding="utf-8"?>
<comments xmlns="http://schemas.openxmlformats.org/spreadsheetml/2006/main">
  <authors>
    <author>Olle Andren</author>
    <author>olle</author>
    <author>Olle Andrén</author>
  </authors>
  <commentList>
    <comment ref="A14" authorId="0">
      <text>
        <r>
          <rPr>
            <b/>
            <sz val="11"/>
            <color indexed="81"/>
            <rFont val="Tahoma"/>
          </rPr>
          <t>Carbon input</t>
        </r>
        <r>
          <rPr>
            <sz val="11"/>
            <color indexed="81"/>
            <rFont val="Tahoma"/>
          </rPr>
          <t xml:space="preserve">
</t>
        </r>
      </text>
    </comment>
    <comment ref="B14" authorId="0">
      <text>
        <r>
          <rPr>
            <b/>
            <sz val="11"/>
            <color indexed="81"/>
            <rFont val="Tahoma"/>
          </rPr>
          <t>Decomposition rate constant for Y, young</t>
        </r>
        <r>
          <rPr>
            <sz val="11"/>
            <color indexed="81"/>
            <rFont val="Tahoma"/>
          </rPr>
          <t xml:space="preserve">
(called k1 in 1997 paper)</t>
        </r>
      </text>
    </comment>
    <comment ref="C14" authorId="0">
      <text>
        <r>
          <rPr>
            <b/>
            <sz val="11"/>
            <color indexed="81"/>
            <rFont val="Tahoma"/>
          </rPr>
          <t>Decomposition rate constant for O,  Old</t>
        </r>
        <r>
          <rPr>
            <sz val="11"/>
            <color indexed="81"/>
            <rFont val="Tahoma"/>
          </rPr>
          <t xml:space="preserve">
(called k2 in 1997 paper)</t>
        </r>
      </text>
    </comment>
    <comment ref="D14" authorId="0">
      <text>
        <r>
          <rPr>
            <b/>
            <sz val="11"/>
            <color indexed="81"/>
            <rFont val="Tahoma"/>
          </rPr>
          <t>humification quotient;
the proportion of Y that goes to O when decomposed</t>
        </r>
        <r>
          <rPr>
            <sz val="11"/>
            <color indexed="81"/>
            <rFont val="Tahoma"/>
          </rPr>
          <t xml:space="preserve">
</t>
        </r>
      </text>
    </comment>
    <comment ref="E14" authorId="0">
      <text>
        <r>
          <rPr>
            <b/>
            <sz val="11"/>
            <color indexed="81"/>
            <rFont val="Tahoma"/>
          </rPr>
          <t>External influence (climate) factor; previously called r</t>
        </r>
      </text>
    </comment>
    <comment ref="F14" authorId="1">
      <text>
        <r>
          <rPr>
            <b/>
            <sz val="8"/>
            <color indexed="81"/>
            <rFont val="Tahoma"/>
          </rPr>
          <t>olle:</t>
        </r>
        <r>
          <rPr>
            <sz val="8"/>
            <color indexed="81"/>
            <rFont val="Tahoma"/>
          </rPr>
          <t xml:space="preserve">
Total initial C = Y0+O0</t>
        </r>
      </text>
    </comment>
    <comment ref="G14" authorId="0">
      <text>
        <r>
          <rPr>
            <b/>
            <sz val="11"/>
            <color indexed="81"/>
            <rFont val="Tahoma"/>
          </rPr>
          <t>Initial mass of Y</t>
        </r>
        <r>
          <rPr>
            <sz val="11"/>
            <color indexed="81"/>
            <rFont val="Tahoma"/>
          </rPr>
          <t xml:space="preserve">
</t>
        </r>
      </text>
    </comment>
    <comment ref="H14" authorId="0">
      <text>
        <r>
          <rPr>
            <b/>
            <sz val="11"/>
            <color indexed="81"/>
            <rFont val="Tahoma"/>
          </rPr>
          <t>Initial mass of Old</t>
        </r>
        <r>
          <rPr>
            <sz val="11"/>
            <color indexed="81"/>
            <rFont val="Tahoma"/>
          </rPr>
          <t xml:space="preserve">
</t>
        </r>
      </text>
    </comment>
    <comment ref="K15" authorId="0">
      <text>
        <r>
          <rPr>
            <b/>
            <sz val="11"/>
            <color indexed="81"/>
            <rFont val="Tahoma"/>
          </rPr>
          <t>Error sum of squares: sum((obs-mod)^2)</t>
        </r>
        <r>
          <rPr>
            <sz val="11"/>
            <color indexed="81"/>
            <rFont val="Tahoma"/>
          </rPr>
          <t xml:space="preserve">
</t>
        </r>
      </text>
    </comment>
    <comment ref="L15" authorId="0">
      <text>
        <r>
          <rPr>
            <sz val="11"/>
            <color indexed="81"/>
            <rFont val="Tahoma"/>
          </rPr>
          <t xml:space="preserve">Error mean square: Ess/n
</t>
        </r>
      </text>
    </comment>
    <comment ref="M15" authorId="2">
      <text>
        <r>
          <rPr>
            <b/>
            <sz val="8"/>
            <color indexed="81"/>
            <rFont val="Tahoma"/>
          </rPr>
          <t xml:space="preserve">
R</t>
        </r>
        <r>
          <rPr>
            <b/>
            <vertAlign val="superscript"/>
            <sz val="8"/>
            <color indexed="81"/>
            <rFont val="Tahoma"/>
            <family val="2"/>
          </rPr>
          <t xml:space="preserve">2 </t>
        </r>
        <r>
          <rPr>
            <b/>
            <sz val="8"/>
            <color indexed="81"/>
            <rFont val="Tahoma"/>
            <family val="2"/>
          </rPr>
          <t xml:space="preserve"> = (Corrected TSS-ESS)/Corrected TSS</t>
        </r>
      </text>
    </comment>
    <comment ref="L16" authorId="0">
      <text>
        <r>
          <rPr>
            <b/>
            <sz val="11"/>
            <color indexed="81"/>
            <rFont val="Tahoma"/>
          </rPr>
          <t>Use one of these blue cells for optimisations</t>
        </r>
        <r>
          <rPr>
            <sz val="11"/>
            <color indexed="81"/>
            <rFont val="Tahoma"/>
          </rPr>
          <t xml:space="preserve">
</t>
        </r>
      </text>
    </comment>
    <comment ref="AN39" authorId="2">
      <text>
        <r>
          <rPr>
            <b/>
            <sz val="8"/>
            <color indexed="81"/>
            <rFont val="Tahoma"/>
          </rPr>
          <t>Olle Andrén:
(sum of Y:s) squared/n
(for corrected sst)</t>
        </r>
      </text>
    </comment>
    <comment ref="AO39" authorId="2">
      <text>
        <r>
          <rPr>
            <b/>
            <sz val="8"/>
            <color indexed="81"/>
            <rFont val="Tahoma"/>
          </rPr>
          <t>Olle Andrén:
R</t>
        </r>
        <r>
          <rPr>
            <b/>
            <vertAlign val="superscript"/>
            <sz val="8"/>
            <color indexed="81"/>
            <rFont val="Tahoma"/>
            <family val="2"/>
          </rPr>
          <t xml:space="preserve">2 </t>
        </r>
        <r>
          <rPr>
            <b/>
            <sz val="8"/>
            <color indexed="81"/>
            <rFont val="Tahoma"/>
            <family val="2"/>
          </rPr>
          <t xml:space="preserve"> = (Corrected TSS-ESS)/Corrected TSS</t>
        </r>
      </text>
    </comment>
    <comment ref="AN40" authorId="2">
      <text>
        <r>
          <rPr>
            <b/>
            <sz val="8"/>
            <color indexed="81"/>
            <rFont val="Tahoma"/>
          </rPr>
          <t>Olle Andrén:
(sum of Y:s) squared/n
(for corrected sst)</t>
        </r>
      </text>
    </comment>
    <comment ref="AO40" authorId="2">
      <text>
        <r>
          <rPr>
            <b/>
            <sz val="8"/>
            <color indexed="81"/>
            <rFont val="Tahoma"/>
          </rPr>
          <t>Olle Andrén:
R</t>
        </r>
        <r>
          <rPr>
            <b/>
            <vertAlign val="superscript"/>
            <sz val="8"/>
            <color indexed="81"/>
            <rFont val="Tahoma"/>
            <family val="2"/>
          </rPr>
          <t xml:space="preserve">2 </t>
        </r>
        <r>
          <rPr>
            <b/>
            <sz val="8"/>
            <color indexed="81"/>
            <rFont val="Tahoma"/>
            <family val="2"/>
          </rPr>
          <t xml:space="preserve"> = (Corrected TSS-ESS)/Corrected TSS</t>
        </r>
      </text>
    </comment>
    <comment ref="AN41" authorId="2">
      <text>
        <r>
          <rPr>
            <b/>
            <sz val="8"/>
            <color indexed="81"/>
            <rFont val="Tahoma"/>
          </rPr>
          <t>Olle Andrén:
(sum of Y:s) squared/n
(for corrected sst)</t>
        </r>
      </text>
    </comment>
    <comment ref="AO41" authorId="2">
      <text>
        <r>
          <rPr>
            <b/>
            <sz val="8"/>
            <color indexed="81"/>
            <rFont val="Tahoma"/>
          </rPr>
          <t>Olle Andrén:
R</t>
        </r>
        <r>
          <rPr>
            <b/>
            <vertAlign val="superscript"/>
            <sz val="8"/>
            <color indexed="81"/>
            <rFont val="Tahoma"/>
            <family val="2"/>
          </rPr>
          <t xml:space="preserve">2 </t>
        </r>
        <r>
          <rPr>
            <b/>
            <sz val="8"/>
            <color indexed="81"/>
            <rFont val="Tahoma"/>
            <family val="2"/>
          </rPr>
          <t xml:space="preserve"> = (Corrected TSS-ESS)/Corrected TSS</t>
        </r>
      </text>
    </comment>
  </commentList>
</comments>
</file>

<file path=xl/comments5.xml><?xml version="1.0" encoding="utf-8"?>
<comments xmlns="http://schemas.openxmlformats.org/spreadsheetml/2006/main">
  <authors>
    <author>Olle Andren</author>
    <author>olle</author>
    <author>Olle Andrén</author>
  </authors>
  <commentList>
    <comment ref="A14" authorId="0">
      <text>
        <r>
          <rPr>
            <b/>
            <sz val="11"/>
            <color indexed="81"/>
            <rFont val="Tahoma"/>
          </rPr>
          <t>Carbon input</t>
        </r>
        <r>
          <rPr>
            <sz val="11"/>
            <color indexed="81"/>
            <rFont val="Tahoma"/>
          </rPr>
          <t xml:space="preserve">
</t>
        </r>
      </text>
    </comment>
    <comment ref="B14" authorId="0">
      <text>
        <r>
          <rPr>
            <b/>
            <sz val="11"/>
            <color indexed="81"/>
            <rFont val="Tahoma"/>
          </rPr>
          <t>Decomposition rate constant for Y, young</t>
        </r>
        <r>
          <rPr>
            <sz val="11"/>
            <color indexed="81"/>
            <rFont val="Tahoma"/>
          </rPr>
          <t xml:space="preserve">
(called k1 in 1997 paper)</t>
        </r>
      </text>
    </comment>
    <comment ref="C14" authorId="0">
      <text>
        <r>
          <rPr>
            <b/>
            <sz val="11"/>
            <color indexed="81"/>
            <rFont val="Tahoma"/>
          </rPr>
          <t>Decomposition rate constant for O,  Old</t>
        </r>
        <r>
          <rPr>
            <sz val="11"/>
            <color indexed="81"/>
            <rFont val="Tahoma"/>
          </rPr>
          <t xml:space="preserve">
(called k2 in 1997 paper)</t>
        </r>
      </text>
    </comment>
    <comment ref="D14" authorId="0">
      <text>
        <r>
          <rPr>
            <b/>
            <sz val="11"/>
            <color indexed="81"/>
            <rFont val="Tahoma"/>
          </rPr>
          <t>humification quotient;
the proportion of Y that goes to O when decomposed</t>
        </r>
        <r>
          <rPr>
            <sz val="11"/>
            <color indexed="81"/>
            <rFont val="Tahoma"/>
          </rPr>
          <t xml:space="preserve">
</t>
        </r>
      </text>
    </comment>
    <comment ref="E14" authorId="0">
      <text>
        <r>
          <rPr>
            <b/>
            <sz val="11"/>
            <color indexed="81"/>
            <rFont val="Tahoma"/>
          </rPr>
          <t>External influence (climate) factor; previously called r</t>
        </r>
      </text>
    </comment>
    <comment ref="F14" authorId="1">
      <text>
        <r>
          <rPr>
            <b/>
            <sz val="8"/>
            <color indexed="81"/>
            <rFont val="Tahoma"/>
          </rPr>
          <t>olle:</t>
        </r>
        <r>
          <rPr>
            <sz val="8"/>
            <color indexed="81"/>
            <rFont val="Tahoma"/>
          </rPr>
          <t xml:space="preserve">
Total initial C = Y0+O0</t>
        </r>
      </text>
    </comment>
    <comment ref="G14" authorId="0">
      <text>
        <r>
          <rPr>
            <b/>
            <sz val="11"/>
            <color indexed="81"/>
            <rFont val="Tahoma"/>
          </rPr>
          <t>Initial mass of Y</t>
        </r>
        <r>
          <rPr>
            <sz val="11"/>
            <color indexed="81"/>
            <rFont val="Tahoma"/>
          </rPr>
          <t xml:space="preserve">
</t>
        </r>
      </text>
    </comment>
    <comment ref="H14" authorId="0">
      <text>
        <r>
          <rPr>
            <b/>
            <sz val="11"/>
            <color indexed="81"/>
            <rFont val="Tahoma"/>
          </rPr>
          <t>Initial mass of Old</t>
        </r>
        <r>
          <rPr>
            <sz val="11"/>
            <color indexed="81"/>
            <rFont val="Tahoma"/>
          </rPr>
          <t xml:space="preserve">
</t>
        </r>
      </text>
    </comment>
    <comment ref="K15" authorId="0">
      <text>
        <r>
          <rPr>
            <b/>
            <sz val="11"/>
            <color indexed="81"/>
            <rFont val="Tahoma"/>
          </rPr>
          <t>Error sum of squares: sum((obs-mod)^2)</t>
        </r>
        <r>
          <rPr>
            <sz val="11"/>
            <color indexed="81"/>
            <rFont val="Tahoma"/>
          </rPr>
          <t xml:space="preserve">
</t>
        </r>
      </text>
    </comment>
    <comment ref="L15" authorId="0">
      <text>
        <r>
          <rPr>
            <sz val="11"/>
            <color indexed="81"/>
            <rFont val="Tahoma"/>
          </rPr>
          <t xml:space="preserve">Error mean square: Ess/n
</t>
        </r>
      </text>
    </comment>
    <comment ref="M15" authorId="2">
      <text>
        <r>
          <rPr>
            <b/>
            <sz val="8"/>
            <color indexed="81"/>
            <rFont val="Tahoma"/>
          </rPr>
          <t xml:space="preserve">
R</t>
        </r>
        <r>
          <rPr>
            <b/>
            <vertAlign val="superscript"/>
            <sz val="8"/>
            <color indexed="81"/>
            <rFont val="Tahoma"/>
            <family val="2"/>
          </rPr>
          <t xml:space="preserve">2 </t>
        </r>
        <r>
          <rPr>
            <b/>
            <sz val="8"/>
            <color indexed="81"/>
            <rFont val="Tahoma"/>
            <family val="2"/>
          </rPr>
          <t xml:space="preserve"> = (Corrected TSS-ESS)/Corrected TSS</t>
        </r>
      </text>
    </comment>
    <comment ref="L16" authorId="0">
      <text>
        <r>
          <rPr>
            <b/>
            <sz val="11"/>
            <color indexed="81"/>
            <rFont val="Tahoma"/>
          </rPr>
          <t>Use one of these blue cells for optimisations</t>
        </r>
        <r>
          <rPr>
            <sz val="11"/>
            <color indexed="81"/>
            <rFont val="Tahoma"/>
          </rPr>
          <t xml:space="preserve">
</t>
        </r>
      </text>
    </comment>
    <comment ref="AN39" authorId="2">
      <text>
        <r>
          <rPr>
            <b/>
            <sz val="8"/>
            <color indexed="81"/>
            <rFont val="Tahoma"/>
          </rPr>
          <t>Olle Andrén:
(sum of Y:s) squared/n
(for corrected sst)</t>
        </r>
      </text>
    </comment>
    <comment ref="AO39" authorId="2">
      <text>
        <r>
          <rPr>
            <b/>
            <sz val="8"/>
            <color indexed="81"/>
            <rFont val="Tahoma"/>
          </rPr>
          <t>Olle Andrén:
R</t>
        </r>
        <r>
          <rPr>
            <b/>
            <vertAlign val="superscript"/>
            <sz val="8"/>
            <color indexed="81"/>
            <rFont val="Tahoma"/>
            <family val="2"/>
          </rPr>
          <t xml:space="preserve">2 </t>
        </r>
        <r>
          <rPr>
            <b/>
            <sz val="8"/>
            <color indexed="81"/>
            <rFont val="Tahoma"/>
            <family val="2"/>
          </rPr>
          <t xml:space="preserve"> = (Corrected TSS-ESS)/Corrected TSS</t>
        </r>
      </text>
    </comment>
    <comment ref="AN40" authorId="2">
      <text>
        <r>
          <rPr>
            <b/>
            <sz val="8"/>
            <color indexed="81"/>
            <rFont val="Tahoma"/>
          </rPr>
          <t>Olle Andrén:
(sum of Y:s) squared/n
(for corrected sst)</t>
        </r>
      </text>
    </comment>
    <comment ref="AO40" authorId="2">
      <text>
        <r>
          <rPr>
            <b/>
            <sz val="8"/>
            <color indexed="81"/>
            <rFont val="Tahoma"/>
          </rPr>
          <t>Olle Andrén:
R</t>
        </r>
        <r>
          <rPr>
            <b/>
            <vertAlign val="superscript"/>
            <sz val="8"/>
            <color indexed="81"/>
            <rFont val="Tahoma"/>
            <family val="2"/>
          </rPr>
          <t xml:space="preserve">2 </t>
        </r>
        <r>
          <rPr>
            <b/>
            <sz val="8"/>
            <color indexed="81"/>
            <rFont val="Tahoma"/>
            <family val="2"/>
          </rPr>
          <t xml:space="preserve"> = (Corrected TSS-ESS)/Corrected TSS</t>
        </r>
      </text>
    </comment>
    <comment ref="AN41" authorId="2">
      <text>
        <r>
          <rPr>
            <b/>
            <sz val="8"/>
            <color indexed="81"/>
            <rFont val="Tahoma"/>
          </rPr>
          <t>Olle Andrén:
(sum of Y:s) squared/n
(for corrected sst)</t>
        </r>
      </text>
    </comment>
    <comment ref="AO41" authorId="2">
      <text>
        <r>
          <rPr>
            <b/>
            <sz val="8"/>
            <color indexed="81"/>
            <rFont val="Tahoma"/>
          </rPr>
          <t>Olle Andrén:
R</t>
        </r>
        <r>
          <rPr>
            <b/>
            <vertAlign val="superscript"/>
            <sz val="8"/>
            <color indexed="81"/>
            <rFont val="Tahoma"/>
            <family val="2"/>
          </rPr>
          <t xml:space="preserve">2 </t>
        </r>
        <r>
          <rPr>
            <b/>
            <sz val="8"/>
            <color indexed="81"/>
            <rFont val="Tahoma"/>
            <family val="2"/>
          </rPr>
          <t xml:space="preserve"> = (Corrected TSS-ESS)/Corrected TSS</t>
        </r>
      </text>
    </comment>
  </commentList>
</comments>
</file>

<file path=xl/comments6.xml><?xml version="1.0" encoding="utf-8"?>
<comments xmlns="http://schemas.openxmlformats.org/spreadsheetml/2006/main">
  <authors>
    <author>Olle Andren</author>
    <author>olle</author>
    <author>Olle Andrén</author>
  </authors>
  <commentList>
    <comment ref="A14" authorId="0">
      <text>
        <r>
          <rPr>
            <b/>
            <sz val="11"/>
            <color indexed="81"/>
            <rFont val="Tahoma"/>
          </rPr>
          <t>Carbon input</t>
        </r>
        <r>
          <rPr>
            <sz val="11"/>
            <color indexed="81"/>
            <rFont val="Tahoma"/>
          </rPr>
          <t xml:space="preserve">
</t>
        </r>
      </text>
    </comment>
    <comment ref="B14" authorId="0">
      <text>
        <r>
          <rPr>
            <b/>
            <sz val="11"/>
            <color indexed="81"/>
            <rFont val="Tahoma"/>
          </rPr>
          <t>Decomposition rate constant for Y, young</t>
        </r>
        <r>
          <rPr>
            <sz val="11"/>
            <color indexed="81"/>
            <rFont val="Tahoma"/>
          </rPr>
          <t xml:space="preserve">
(called k1 in 1997 paper)</t>
        </r>
      </text>
    </comment>
    <comment ref="C14" authorId="0">
      <text>
        <r>
          <rPr>
            <b/>
            <sz val="11"/>
            <color indexed="81"/>
            <rFont val="Tahoma"/>
          </rPr>
          <t>Decomposition rate constant for O,  Old</t>
        </r>
        <r>
          <rPr>
            <sz val="11"/>
            <color indexed="81"/>
            <rFont val="Tahoma"/>
          </rPr>
          <t xml:space="preserve">
(called k2 in 1997 paper)</t>
        </r>
      </text>
    </comment>
    <comment ref="D14" authorId="0">
      <text>
        <r>
          <rPr>
            <b/>
            <sz val="11"/>
            <color indexed="81"/>
            <rFont val="Tahoma"/>
          </rPr>
          <t>humification quotient;
the proportion of Y that goes to O when decomposed</t>
        </r>
        <r>
          <rPr>
            <sz val="11"/>
            <color indexed="81"/>
            <rFont val="Tahoma"/>
          </rPr>
          <t xml:space="preserve">
</t>
        </r>
      </text>
    </comment>
    <comment ref="E14" authorId="0">
      <text>
        <r>
          <rPr>
            <b/>
            <sz val="11"/>
            <color indexed="81"/>
            <rFont val="Tahoma"/>
          </rPr>
          <t>External influence (climate) factor; previously called r</t>
        </r>
      </text>
    </comment>
    <comment ref="F14" authorId="1">
      <text>
        <r>
          <rPr>
            <b/>
            <sz val="8"/>
            <color indexed="81"/>
            <rFont val="Tahoma"/>
          </rPr>
          <t>olle:</t>
        </r>
        <r>
          <rPr>
            <sz val="8"/>
            <color indexed="81"/>
            <rFont val="Tahoma"/>
          </rPr>
          <t xml:space="preserve">
Total initial C = Y0+O0</t>
        </r>
      </text>
    </comment>
    <comment ref="G14" authorId="0">
      <text>
        <r>
          <rPr>
            <b/>
            <sz val="11"/>
            <color indexed="81"/>
            <rFont val="Tahoma"/>
          </rPr>
          <t>Initial mass of Y</t>
        </r>
        <r>
          <rPr>
            <sz val="11"/>
            <color indexed="81"/>
            <rFont val="Tahoma"/>
          </rPr>
          <t xml:space="preserve">
</t>
        </r>
      </text>
    </comment>
    <comment ref="H14" authorId="0">
      <text>
        <r>
          <rPr>
            <b/>
            <sz val="11"/>
            <color indexed="81"/>
            <rFont val="Tahoma"/>
          </rPr>
          <t>Initial mass of Old</t>
        </r>
        <r>
          <rPr>
            <sz val="11"/>
            <color indexed="81"/>
            <rFont val="Tahoma"/>
          </rPr>
          <t xml:space="preserve">
</t>
        </r>
      </text>
    </comment>
    <comment ref="K15" authorId="0">
      <text>
        <r>
          <rPr>
            <b/>
            <sz val="11"/>
            <color indexed="81"/>
            <rFont val="Tahoma"/>
          </rPr>
          <t>Error sum of squares: sum((obs-mod)^2)</t>
        </r>
        <r>
          <rPr>
            <sz val="11"/>
            <color indexed="81"/>
            <rFont val="Tahoma"/>
          </rPr>
          <t xml:space="preserve">
</t>
        </r>
      </text>
    </comment>
    <comment ref="L15" authorId="0">
      <text>
        <r>
          <rPr>
            <sz val="11"/>
            <color indexed="81"/>
            <rFont val="Tahoma"/>
          </rPr>
          <t xml:space="preserve">Error mean square: Ess/n
</t>
        </r>
      </text>
    </comment>
    <comment ref="M15" authorId="2">
      <text>
        <r>
          <rPr>
            <b/>
            <sz val="8"/>
            <color indexed="81"/>
            <rFont val="Tahoma"/>
          </rPr>
          <t xml:space="preserve">
R</t>
        </r>
        <r>
          <rPr>
            <b/>
            <vertAlign val="superscript"/>
            <sz val="8"/>
            <color indexed="81"/>
            <rFont val="Tahoma"/>
            <family val="2"/>
          </rPr>
          <t xml:space="preserve">2 </t>
        </r>
        <r>
          <rPr>
            <b/>
            <sz val="8"/>
            <color indexed="81"/>
            <rFont val="Tahoma"/>
            <family val="2"/>
          </rPr>
          <t xml:space="preserve"> = (Corrected TSS-ESS)/Corrected TSS</t>
        </r>
      </text>
    </comment>
    <comment ref="L16" authorId="0">
      <text>
        <r>
          <rPr>
            <b/>
            <sz val="11"/>
            <color indexed="81"/>
            <rFont val="Tahoma"/>
          </rPr>
          <t>Use one of these blue cells for optimisations</t>
        </r>
        <r>
          <rPr>
            <sz val="11"/>
            <color indexed="81"/>
            <rFont val="Tahoma"/>
          </rPr>
          <t xml:space="preserve">
</t>
        </r>
      </text>
    </comment>
    <comment ref="AN39" authorId="2">
      <text>
        <r>
          <rPr>
            <b/>
            <sz val="8"/>
            <color indexed="81"/>
            <rFont val="Tahoma"/>
          </rPr>
          <t>Olle Andrén:
(sum of Y:s) squared/n
(for corrected sst)</t>
        </r>
      </text>
    </comment>
    <comment ref="AO39" authorId="2">
      <text>
        <r>
          <rPr>
            <b/>
            <sz val="8"/>
            <color indexed="81"/>
            <rFont val="Tahoma"/>
          </rPr>
          <t>Olle Andrén:
R</t>
        </r>
        <r>
          <rPr>
            <b/>
            <vertAlign val="superscript"/>
            <sz val="8"/>
            <color indexed="81"/>
            <rFont val="Tahoma"/>
            <family val="2"/>
          </rPr>
          <t xml:space="preserve">2 </t>
        </r>
        <r>
          <rPr>
            <b/>
            <sz val="8"/>
            <color indexed="81"/>
            <rFont val="Tahoma"/>
            <family val="2"/>
          </rPr>
          <t xml:space="preserve"> = (Corrected TSS-ESS)/Corrected TSS</t>
        </r>
      </text>
    </comment>
    <comment ref="AN40" authorId="2">
      <text>
        <r>
          <rPr>
            <b/>
            <sz val="8"/>
            <color indexed="81"/>
            <rFont val="Tahoma"/>
          </rPr>
          <t>Olle Andrén:
(sum of Y:s) squared/n
(for corrected sst)</t>
        </r>
      </text>
    </comment>
    <comment ref="AO40" authorId="2">
      <text>
        <r>
          <rPr>
            <b/>
            <sz val="8"/>
            <color indexed="81"/>
            <rFont val="Tahoma"/>
          </rPr>
          <t>Olle Andrén:
R</t>
        </r>
        <r>
          <rPr>
            <b/>
            <vertAlign val="superscript"/>
            <sz val="8"/>
            <color indexed="81"/>
            <rFont val="Tahoma"/>
            <family val="2"/>
          </rPr>
          <t xml:space="preserve">2 </t>
        </r>
        <r>
          <rPr>
            <b/>
            <sz val="8"/>
            <color indexed="81"/>
            <rFont val="Tahoma"/>
            <family val="2"/>
          </rPr>
          <t xml:space="preserve"> = (Corrected TSS-ESS)/Corrected TSS</t>
        </r>
      </text>
    </comment>
    <comment ref="AN41" authorId="2">
      <text>
        <r>
          <rPr>
            <b/>
            <sz val="8"/>
            <color indexed="81"/>
            <rFont val="Tahoma"/>
          </rPr>
          <t>Olle Andrén:
(sum of Y:s) squared/n
(for corrected sst)</t>
        </r>
      </text>
    </comment>
    <comment ref="AO41" authorId="2">
      <text>
        <r>
          <rPr>
            <b/>
            <sz val="8"/>
            <color indexed="81"/>
            <rFont val="Tahoma"/>
          </rPr>
          <t>Olle Andrén:
R</t>
        </r>
        <r>
          <rPr>
            <b/>
            <vertAlign val="superscript"/>
            <sz val="8"/>
            <color indexed="81"/>
            <rFont val="Tahoma"/>
            <family val="2"/>
          </rPr>
          <t xml:space="preserve">2 </t>
        </r>
        <r>
          <rPr>
            <b/>
            <sz val="8"/>
            <color indexed="81"/>
            <rFont val="Tahoma"/>
            <family val="2"/>
          </rPr>
          <t xml:space="preserve"> = (Corrected TSS-ESS)/Corrected TSS</t>
        </r>
      </text>
    </comment>
  </commentList>
</comments>
</file>

<file path=xl/comments7.xml><?xml version="1.0" encoding="utf-8"?>
<comments xmlns="http://schemas.openxmlformats.org/spreadsheetml/2006/main">
  <authors>
    <author>Olle Andren</author>
    <author>olle</author>
  </authors>
  <commentList>
    <comment ref="C4" authorId="0">
      <text>
        <r>
          <rPr>
            <b/>
            <sz val="11"/>
            <color indexed="81"/>
            <rFont val="Tahoma"/>
          </rPr>
          <t>Carbon input</t>
        </r>
        <r>
          <rPr>
            <sz val="11"/>
            <color indexed="81"/>
            <rFont val="Tahoma"/>
          </rPr>
          <t xml:space="preserve">
</t>
        </r>
      </text>
    </comment>
    <comment ref="D4" authorId="0">
      <text>
        <r>
          <rPr>
            <b/>
            <sz val="11"/>
            <color indexed="81"/>
            <rFont val="Tahoma"/>
          </rPr>
          <t>Decomposition rate constant for Y, young</t>
        </r>
        <r>
          <rPr>
            <sz val="11"/>
            <color indexed="81"/>
            <rFont val="Tahoma"/>
          </rPr>
          <t xml:space="preserve">
(called k1 in 1997 paper)</t>
        </r>
      </text>
    </comment>
    <comment ref="E4" authorId="0">
      <text>
        <r>
          <rPr>
            <b/>
            <sz val="11"/>
            <color indexed="81"/>
            <rFont val="Tahoma"/>
          </rPr>
          <t>Decomposition rate constant for O,  Old</t>
        </r>
        <r>
          <rPr>
            <sz val="11"/>
            <color indexed="81"/>
            <rFont val="Tahoma"/>
          </rPr>
          <t xml:space="preserve">
(called k2 in 1997 paper)</t>
        </r>
      </text>
    </comment>
    <comment ref="F4" authorId="0">
      <text>
        <r>
          <rPr>
            <b/>
            <sz val="11"/>
            <color indexed="81"/>
            <rFont val="Tahoma"/>
          </rPr>
          <t>humification quotient;
the proportion of Y that goes to O when decomposed</t>
        </r>
        <r>
          <rPr>
            <sz val="11"/>
            <color indexed="81"/>
            <rFont val="Tahoma"/>
          </rPr>
          <t xml:space="preserve">
</t>
        </r>
      </text>
    </comment>
    <comment ref="G4" authorId="0">
      <text>
        <r>
          <rPr>
            <b/>
            <sz val="11"/>
            <color indexed="81"/>
            <rFont val="Tahoma"/>
          </rPr>
          <t>External influence (climate) factor; previously called r</t>
        </r>
      </text>
    </comment>
    <comment ref="H4" authorId="1">
      <text>
        <r>
          <rPr>
            <b/>
            <sz val="8"/>
            <color indexed="81"/>
            <rFont val="Tahoma"/>
          </rPr>
          <t>olle:</t>
        </r>
        <r>
          <rPr>
            <sz val="8"/>
            <color indexed="81"/>
            <rFont val="Tahoma"/>
          </rPr>
          <t xml:space="preserve">
Total initial C = Y0+O0</t>
        </r>
      </text>
    </comment>
    <comment ref="I4" authorId="0">
      <text>
        <r>
          <rPr>
            <b/>
            <sz val="11"/>
            <color indexed="81"/>
            <rFont val="Tahoma"/>
          </rPr>
          <t>Initial mass of Y</t>
        </r>
        <r>
          <rPr>
            <sz val="11"/>
            <color indexed="81"/>
            <rFont val="Tahoma"/>
          </rPr>
          <t xml:space="preserve">
</t>
        </r>
      </text>
    </comment>
    <comment ref="J4" authorId="0">
      <text>
        <r>
          <rPr>
            <b/>
            <sz val="11"/>
            <color indexed="81"/>
            <rFont val="Tahoma"/>
          </rPr>
          <t>Initial mass of Old</t>
        </r>
        <r>
          <rPr>
            <sz val="11"/>
            <color indexed="81"/>
            <rFont val="Tahoma"/>
          </rPr>
          <t xml:space="preserve">
</t>
        </r>
      </text>
    </comment>
  </commentList>
</comments>
</file>

<file path=xl/sharedStrings.xml><?xml version="1.0" encoding="utf-8"?>
<sst xmlns="http://schemas.openxmlformats.org/spreadsheetml/2006/main" count="492" uniqueCount="133">
  <si>
    <r>
      <t>k</t>
    </r>
    <r>
      <rPr>
        <vertAlign val="subscript"/>
        <sz val="10"/>
        <rFont val="Arial Black"/>
        <family val="2"/>
      </rPr>
      <t>y</t>
    </r>
  </si>
  <si>
    <r>
      <t>k</t>
    </r>
    <r>
      <rPr>
        <vertAlign val="subscript"/>
        <sz val="10"/>
        <rFont val="Arial Black"/>
        <family val="2"/>
      </rPr>
      <t>o</t>
    </r>
  </si>
  <si>
    <t>Y0</t>
  </si>
  <si>
    <t>O0</t>
  </si>
  <si>
    <t>Yss</t>
  </si>
  <si>
    <t>Oss</t>
  </si>
  <si>
    <t>Time,t</t>
  </si>
  <si>
    <t>Young, y</t>
  </si>
  <si>
    <t>Old, O</t>
  </si>
  <si>
    <t>Total C</t>
  </si>
  <si>
    <t>Time:</t>
  </si>
  <si>
    <t>h</t>
  </si>
  <si>
    <r>
      <t>r</t>
    </r>
    <r>
      <rPr>
        <vertAlign val="subscript"/>
        <sz val="10"/>
        <rFont val="Arial Black"/>
        <family val="2"/>
      </rPr>
      <t>e</t>
    </r>
    <r>
      <rPr>
        <sz val="10"/>
        <rFont val="Arial Black"/>
        <family val="2"/>
      </rPr>
      <t xml:space="preserve"> </t>
    </r>
  </si>
  <si>
    <t>Tss</t>
  </si>
  <si>
    <t xml:space="preserve"> i</t>
  </si>
  <si>
    <t>Young</t>
  </si>
  <si>
    <t>Old</t>
  </si>
  <si>
    <t>Total</t>
  </si>
  <si>
    <t>Internal, a</t>
  </si>
  <si>
    <t>St. year:</t>
  </si>
  <si>
    <t>Insert measured values below (above correct year or exp. year), if you have any</t>
  </si>
  <si>
    <t>Y^2</t>
  </si>
  <si>
    <t>O^2</t>
  </si>
  <si>
    <t>T^2</t>
  </si>
  <si>
    <t>(Y-Yobs)^2</t>
  </si>
  <si>
    <t>(O-Oobs)^2</t>
  </si>
  <si>
    <t>(T-Tobs)^2</t>
  </si>
  <si>
    <t>Y</t>
  </si>
  <si>
    <t>O</t>
  </si>
  <si>
    <t>T</t>
  </si>
  <si>
    <t>SUM OF (OBS^2)</t>
  </si>
  <si>
    <t>SUM OF (OBS-MOD)^2, Error sum of squares</t>
  </si>
  <si>
    <t>Meas_Y</t>
  </si>
  <si>
    <t>Meas_O</t>
  </si>
  <si>
    <t>Meas_Tot</t>
  </si>
  <si>
    <t>Error mean squares</t>
  </si>
  <si>
    <t>R2</t>
  </si>
  <si>
    <t>Fits to data:</t>
  </si>
  <si>
    <r>
      <t>R</t>
    </r>
    <r>
      <rPr>
        <b/>
        <vertAlign val="superscript"/>
        <sz val="10"/>
        <rFont val="Arial"/>
        <family val="2"/>
      </rPr>
      <t>2</t>
    </r>
  </si>
  <si>
    <t>Ess</t>
  </si>
  <si>
    <t>Ems</t>
  </si>
  <si>
    <t>Cum. Input</t>
  </si>
  <si>
    <t>Carbon</t>
  </si>
  <si>
    <t>Residence times:</t>
  </si>
  <si>
    <t>Half-lives:</t>
  </si>
  <si>
    <t>See fig below!</t>
  </si>
  <si>
    <t>Prop. Y at SS</t>
  </si>
  <si>
    <t>%</t>
  </si>
  <si>
    <t>%/year</t>
  </si>
  <si>
    <t>Tot C0</t>
  </si>
  <si>
    <r>
      <t xml:space="preserve">Calculate C mass after any time, change </t>
    </r>
    <r>
      <rPr>
        <sz val="10"/>
        <color indexed="10"/>
        <rFont val="Arial"/>
        <family val="2"/>
      </rPr>
      <t>RED</t>
    </r>
    <r>
      <rPr>
        <sz val="10"/>
        <rFont val="Arial"/>
      </rPr>
      <t xml:space="preserve"> below.</t>
    </r>
  </si>
  <si>
    <r>
      <t>Select one of the</t>
    </r>
    <r>
      <rPr>
        <sz val="10"/>
        <color indexed="12"/>
        <rFont val="Arial"/>
        <family val="2"/>
      </rPr>
      <t xml:space="preserve"> blue</t>
    </r>
    <r>
      <rPr>
        <sz val="10"/>
        <rFont val="Arial"/>
      </rPr>
      <t xml:space="preserve"> Ems cells below</t>
    </r>
  </si>
  <si>
    <t xml:space="preserve">Click the menu: Tools/ Goal seek - then type in  a zero in the 'To value' field. </t>
  </si>
  <si>
    <t>Then give the parameters you want optimised, e.g., A15;D15 (i and h) in the 'By changing value' an click OK.</t>
  </si>
  <si>
    <r>
      <t>Solving parameters for wished results</t>
    </r>
    <r>
      <rPr>
        <sz val="10"/>
        <color indexed="10"/>
        <rFont val="Arial"/>
        <family val="2"/>
      </rPr>
      <t>:</t>
    </r>
    <r>
      <rPr>
        <sz val="10"/>
        <rFont val="Arial"/>
      </rPr>
      <t xml:space="preserve"> Mark one blue cell, e.g., w32. </t>
    </r>
  </si>
  <si>
    <t xml:space="preserve">Type in the value you want for the selected cell. Click the menu: Tools/ Goal seek - then type in  the value you want in the 'To value' field. </t>
  </si>
  <si>
    <t>Choose the parameter you wish to have changed, e.g. a15. Then click OK, and check the resulting parameter value.</t>
  </si>
  <si>
    <r>
      <t>Optimizing parameters to data:</t>
    </r>
    <r>
      <rPr>
        <sz val="10"/>
        <rFont val="Arial"/>
      </rPr>
      <t xml:space="preserve">  </t>
    </r>
  </si>
  <si>
    <t>NOTE: This approach is not thoroughly checked - we recommend you also check the statistics using a statistics package, e.g., SAS.</t>
  </si>
  <si>
    <r>
      <t xml:space="preserve">First you should type in your measured data in one of the </t>
    </r>
    <r>
      <rPr>
        <sz val="10"/>
        <color indexed="57"/>
        <rFont val="Arial"/>
        <family val="2"/>
      </rPr>
      <t>green</t>
    </r>
    <r>
      <rPr>
        <sz val="10"/>
        <rFont val="Arial"/>
      </rPr>
      <t xml:space="preserve"> rows below, usually the lowest one - that is measured total C (row 25).</t>
    </r>
  </si>
  <si>
    <t>NOTE2: If your tool menu has 'Solver' you can use that one instead to minimize Ems, and optimize several parameters simultaneously.</t>
  </si>
  <si>
    <t>ICBM spreadsheet for soil C balances</t>
  </si>
  <si>
    <t>Old+inert</t>
  </si>
  <si>
    <t>Fig for publ</t>
  </si>
  <si>
    <t xml:space="preserve">Site </t>
  </si>
  <si>
    <t>Treatment</t>
  </si>
  <si>
    <t>Embu</t>
  </si>
  <si>
    <t>Resource</t>
  </si>
  <si>
    <t>Annual C input res.</t>
  </si>
  <si>
    <t>1.2</t>
  </si>
  <si>
    <t xml:space="preserve">Tithonia diversifolia </t>
  </si>
  <si>
    <t xml:space="preserve">Calliandra calothyrsus </t>
  </si>
  <si>
    <t xml:space="preserve">Maize Stover </t>
  </si>
  <si>
    <t xml:space="preserve">Sawdust  </t>
  </si>
  <si>
    <t xml:space="preserve">Manure </t>
  </si>
  <si>
    <t>re</t>
  </si>
  <si>
    <t>Place</t>
  </si>
  <si>
    <t>S 0 30 53.5</t>
  </si>
  <si>
    <t>lat</t>
  </si>
  <si>
    <t>lon</t>
  </si>
  <si>
    <t>E 37 27 28.6</t>
  </si>
  <si>
    <t>re _cc</t>
  </si>
  <si>
    <t>clay</t>
  </si>
  <si>
    <t>In. C%</t>
  </si>
  <si>
    <t>bulk dens</t>
  </si>
  <si>
    <t>soil depth</t>
  </si>
  <si>
    <t>init. C ton</t>
  </si>
  <si>
    <t>inert</t>
  </si>
  <si>
    <t>ky</t>
  </si>
  <si>
    <t>ko</t>
  </si>
  <si>
    <t xml:space="preserve"> i_crop</t>
  </si>
  <si>
    <t>Total C at SS</t>
  </si>
  <si>
    <t>Object</t>
  </si>
  <si>
    <t>Af_ICBM_1.xls</t>
  </si>
  <si>
    <t>We calculate 30-year soil C balances based on  soil and crop data from the FAO project data base (Prof Bernard Vanlauwe)</t>
  </si>
  <si>
    <t xml:space="preserve"> The balances for crop residues and organic amendments are calculated separately and then the results are added in the Figs sheet</t>
  </si>
  <si>
    <r>
      <rPr>
        <b/>
        <sz val="10"/>
        <rFont val="Arial"/>
        <family val="2"/>
      </rPr>
      <t xml:space="preserve">2012-08-23 </t>
    </r>
    <r>
      <rPr>
        <sz val="10"/>
        <rFont val="Arial"/>
      </rPr>
      <t xml:space="preserve">Calculating soil C balances based on calculations from </t>
    </r>
    <r>
      <rPr>
        <i/>
        <sz val="10"/>
        <rFont val="Arial"/>
        <family val="2"/>
      </rPr>
      <t>Afreclim_1.xlsx</t>
    </r>
    <r>
      <rPr>
        <sz val="10"/>
        <rFont val="Arial"/>
      </rPr>
      <t xml:space="preserve"> and</t>
    </r>
    <r>
      <rPr>
        <i/>
        <sz val="10"/>
        <rFont val="Arial"/>
        <family val="2"/>
      </rPr>
      <t xml:space="preserve"> Afallo_1.xlsx</t>
    </r>
    <r>
      <rPr>
        <sz val="10"/>
        <rFont val="Arial"/>
      </rPr>
      <t xml:space="preserve"> </t>
    </r>
  </si>
  <si>
    <t>Re_clim</t>
  </si>
  <si>
    <r>
      <t xml:space="preserve">Inputs calculated in </t>
    </r>
    <r>
      <rPr>
        <i/>
        <sz val="10"/>
        <color theme="1"/>
        <rFont val="Arial"/>
        <family val="2"/>
      </rPr>
      <t>Afallo_1.xlsx</t>
    </r>
  </si>
  <si>
    <t>i_add</t>
  </si>
  <si>
    <r>
      <t xml:space="preserve">Re_clim calculated from </t>
    </r>
    <r>
      <rPr>
        <i/>
        <sz val="10"/>
        <color theme="1"/>
        <rFont val="Arial"/>
        <family val="2"/>
      </rPr>
      <t>Afreclim_1.xlsx</t>
    </r>
  </si>
  <si>
    <t>Two N levels and treatment with no organic matter input except stubble and roots</t>
  </si>
  <si>
    <t>No N, no org input</t>
  </si>
  <si>
    <t>No N, 1.2 t C maize</t>
  </si>
  <si>
    <t>EMBU_no</t>
  </si>
  <si>
    <t>i_tot</t>
  </si>
  <si>
    <r>
      <t>A manual and background for the calculations (</t>
    </r>
    <r>
      <rPr>
        <i/>
        <sz val="10"/>
        <rFont val="Arial"/>
        <family val="2"/>
      </rPr>
      <t>Andrén: Calculating soil C balances in African long-term agricultural trial</t>
    </r>
    <r>
      <rPr>
        <sz val="10"/>
        <rFont val="Arial"/>
      </rPr>
      <t xml:space="preserve">) is available at </t>
    </r>
    <r>
      <rPr>
        <u/>
        <sz val="10"/>
        <color theme="4" tint="0.39997558519241921"/>
        <rFont val="Arial"/>
        <family val="2"/>
      </rPr>
      <t>www.oandren.com/ICBM</t>
    </r>
  </si>
  <si>
    <t>Assumed Inert:</t>
  </si>
  <si>
    <t>Tot C inc. Inert</t>
  </si>
  <si>
    <t>Excl. Inert</t>
  </si>
  <si>
    <t>Inert</t>
  </si>
  <si>
    <t>Adjusted h to give balance if 50% inert</t>
  </si>
  <si>
    <t>Assuming half the initial C is inert - like in the Rothamsted model - 17.14 t/ha</t>
  </si>
  <si>
    <t>Input data from:  Gentile, R.,  Vanlauwe, B., Chivenge, P. and Six, J. 2011. Trade-offs between the short- and long-term effects of residue quality on soil C and N dynamics. Plant and Soil 338:159–169.</t>
  </si>
  <si>
    <t>EMBU_Tit</t>
  </si>
  <si>
    <t>Sheet</t>
  </si>
  <si>
    <t>EMBU_maize_SS</t>
  </si>
  <si>
    <t>No N,1.2 t C Tithonia</t>
  </si>
  <si>
    <t>N, no org. Input</t>
  </si>
  <si>
    <t>EMBU_no_+N</t>
  </si>
  <si>
    <t>Total C year 2013</t>
  </si>
  <si>
    <t>Projected values</t>
  </si>
  <si>
    <t>If_h_higher</t>
  </si>
  <si>
    <t>As EMBU_Tit h=0.2</t>
  </si>
  <si>
    <t>Scroll down for figs!!!</t>
  </si>
  <si>
    <t>Embu_maize_SS, rename the new one - and play with parameters. Scroll down to see figs.</t>
  </si>
  <si>
    <r>
      <rPr>
        <b/>
        <sz val="10"/>
        <rFont val="Arial"/>
        <family val="2"/>
      </rPr>
      <t>2012-08-29</t>
    </r>
    <r>
      <rPr>
        <sz val="10"/>
        <rFont val="Arial"/>
      </rPr>
      <t xml:space="preserve"> 'Parameters' summarizes these and the 'EMBU..' sheets shows different treatments. If you want to try different treatments, copy the sheet </t>
    </r>
  </si>
  <si>
    <t>Summary figures</t>
  </si>
  <si>
    <t>Embu_maize_SS</t>
  </si>
  <si>
    <t>Embu_no</t>
  </si>
  <si>
    <t>Embu_no_+N</t>
  </si>
  <si>
    <t>Embu_Tit</t>
  </si>
  <si>
    <t>All treatments assume 17.4 ton inert C</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</si>
</sst>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00"/>
    <numFmt numFmtId="165" formatCode="0.00000"/>
    <numFmt numFmtId="166" formatCode="0.0000"/>
    <numFmt numFmtId="167" formatCode="0.0"/>
    <numFmt numFmtId="168" formatCode="#,##0.000"/>
    <numFmt numFmtId="169" formatCode="0.00_ ;[Red]\-0.00\ "/>
  </numFmts>
  <fonts count="40" x14ac:knownFonts="1">
    <font>
      <sz val="10"/>
      <name val="Arial"/>
    </font>
    <font>
      <sz val="10"/>
      <name val="Arial Black"/>
      <family val="2"/>
    </font>
    <font>
      <vertAlign val="subscript"/>
      <sz val="10"/>
      <name val="Arial Black"/>
      <family val="2"/>
    </font>
    <font>
      <b/>
      <sz val="10"/>
      <color indexed="10"/>
      <name val="Arial"/>
      <family val="2"/>
    </font>
    <font>
      <b/>
      <i/>
      <sz val="10"/>
      <name val="Arial"/>
      <family val="2"/>
    </font>
    <font>
      <b/>
      <sz val="10"/>
      <name val="Arial"/>
      <family val="2"/>
    </font>
    <font>
      <b/>
      <sz val="10"/>
      <color indexed="57"/>
      <name val="Arial"/>
      <family val="2"/>
    </font>
    <font>
      <sz val="10"/>
      <color indexed="10"/>
      <name val="Arial"/>
      <family val="2"/>
    </font>
    <font>
      <b/>
      <sz val="10"/>
      <color indexed="12"/>
      <name val="Arial"/>
      <family val="2"/>
    </font>
    <font>
      <sz val="11"/>
      <color indexed="81"/>
      <name val="Tahoma"/>
    </font>
    <font>
      <b/>
      <sz val="11"/>
      <color indexed="81"/>
      <name val="Tahoma"/>
    </font>
    <font>
      <sz val="10"/>
      <color indexed="12"/>
      <name val="Arial"/>
      <family val="2"/>
    </font>
    <font>
      <b/>
      <sz val="8"/>
      <color indexed="81"/>
      <name val="Tahoma"/>
    </font>
    <font>
      <b/>
      <vertAlign val="superscript"/>
      <sz val="8"/>
      <color indexed="81"/>
      <name val="Tahoma"/>
      <family val="2"/>
    </font>
    <font>
      <b/>
      <sz val="8"/>
      <color indexed="81"/>
      <name val="Tahoma"/>
      <family val="2"/>
    </font>
    <font>
      <b/>
      <vertAlign val="superscript"/>
      <sz val="10"/>
      <name val="Arial"/>
      <family val="2"/>
    </font>
    <font>
      <sz val="10"/>
      <color indexed="11"/>
      <name val="Arial"/>
      <family val="2"/>
    </font>
    <font>
      <i/>
      <sz val="10"/>
      <color indexed="10"/>
      <name val="Arial"/>
      <family val="2"/>
    </font>
    <font>
      <sz val="10"/>
      <color indexed="57"/>
      <name val="Arial"/>
      <family val="2"/>
    </font>
    <font>
      <sz val="10"/>
      <color indexed="8"/>
      <name val="Arial"/>
      <family val="2"/>
    </font>
    <font>
      <sz val="8"/>
      <color indexed="81"/>
      <name val="Tahoma"/>
    </font>
    <font>
      <sz val="8"/>
      <name val="Arial"/>
    </font>
    <font>
      <i/>
      <sz val="10"/>
      <name val="Arial"/>
      <family val="2"/>
    </font>
    <font>
      <sz val="10"/>
      <name val="Arial"/>
      <family val="2"/>
    </font>
    <font>
      <sz val="9"/>
      <color indexed="81"/>
      <name val="Tahoma"/>
      <family val="2"/>
    </font>
    <font>
      <b/>
      <sz val="9"/>
      <color indexed="81"/>
      <name val="Tahoma"/>
      <family val="2"/>
    </font>
    <font>
      <sz val="9"/>
      <color indexed="81"/>
      <name val="Tahoma"/>
      <charset val="1"/>
    </font>
    <font>
      <b/>
      <sz val="9"/>
      <color indexed="81"/>
      <name val="Tahoma"/>
      <charset val="1"/>
    </font>
    <font>
      <sz val="10"/>
      <color rgb="FFFF0000"/>
      <name val="Arial"/>
      <family val="2"/>
    </font>
    <font>
      <u/>
      <sz val="10"/>
      <color theme="4" tint="0.39997558519241921"/>
      <name val="Arial"/>
      <family val="2"/>
    </font>
    <font>
      <b/>
      <sz val="10"/>
      <color rgb="FFFF0000"/>
      <name val="Arial"/>
      <family val="2"/>
    </font>
    <font>
      <sz val="10"/>
      <color rgb="FFFF0000"/>
      <name val="Garamond"/>
      <family val="1"/>
    </font>
    <font>
      <sz val="10"/>
      <color theme="1"/>
      <name val="Arial"/>
      <family val="2"/>
    </font>
    <font>
      <sz val="10"/>
      <color theme="1"/>
      <name val="Garamond"/>
      <family val="1"/>
    </font>
    <font>
      <b/>
      <sz val="10"/>
      <color theme="1"/>
      <name val="Arial"/>
      <family val="2"/>
    </font>
    <font>
      <i/>
      <sz val="10"/>
      <color theme="1"/>
      <name val="Arial"/>
      <family val="2"/>
    </font>
    <font>
      <b/>
      <i/>
      <sz val="10"/>
      <color theme="1"/>
      <name val="Arial"/>
      <family val="2"/>
    </font>
    <font>
      <i/>
      <sz val="12"/>
      <color theme="1"/>
      <name val="Times New Roman"/>
      <family val="1"/>
    </font>
    <font>
      <sz val="10"/>
      <color rgb="FFFFC000"/>
      <name val="Arial"/>
      <family val="2"/>
    </font>
    <font>
      <b/>
      <sz val="12"/>
      <color rgb="FFFFC000"/>
      <name val="Arial"/>
      <family val="2"/>
    </font>
  </fonts>
  <fills count="6">
    <fill>
      <patternFill patternType="none"/>
    </fill>
    <fill>
      <patternFill patternType="gray125"/>
    </fill>
    <fill>
      <patternFill patternType="solid">
        <fgColor indexed="13"/>
        <bgColor indexed="64"/>
      </patternFill>
    </fill>
    <fill>
      <patternFill patternType="solid">
        <fgColor indexed="11"/>
        <bgColor indexed="64"/>
      </patternFill>
    </fill>
    <fill>
      <patternFill patternType="solid">
        <fgColor rgb="FF92D050"/>
        <bgColor indexed="64"/>
      </patternFill>
    </fill>
    <fill>
      <patternFill patternType="solid">
        <fgColor rgb="FF00B050"/>
        <bgColor indexed="64"/>
      </patternFill>
    </fill>
  </fills>
  <borders count="1">
    <border>
      <left/>
      <right/>
      <top/>
      <bottom/>
      <diagonal/>
    </border>
  </borders>
  <cellStyleXfs count="3">
    <xf numFmtId="0" fontId="0" fillId="0" borderId="0"/>
    <xf numFmtId="0" fontId="23" fillId="0" borderId="0"/>
    <xf numFmtId="0" fontId="23" fillId="0" borderId="0"/>
  </cellStyleXfs>
  <cellXfs count="64">
    <xf numFmtId="0" fontId="0" fillId="0" borderId="0" xfId="0"/>
    <xf numFmtId="49" fontId="1" fillId="0" borderId="0" xfId="0" applyNumberFormat="1" applyFont="1"/>
    <xf numFmtId="164" fontId="3" fillId="0" borderId="0" xfId="0" applyNumberFormat="1" applyFont="1"/>
    <xf numFmtId="0" fontId="5" fillId="0" borderId="0" xfId="0" applyFont="1"/>
    <xf numFmtId="0" fontId="0" fillId="0" borderId="0" xfId="0" applyProtection="1">
      <protection hidden="1"/>
    </xf>
    <xf numFmtId="0" fontId="6" fillId="0" borderId="0" xfId="0" applyFont="1"/>
    <xf numFmtId="2" fontId="0" fillId="0" borderId="0" xfId="0" applyNumberFormat="1"/>
    <xf numFmtId="0" fontId="3" fillId="0" borderId="0" xfId="0" applyFont="1"/>
    <xf numFmtId="164" fontId="8" fillId="0" borderId="0" xfId="0" applyNumberFormat="1" applyFont="1"/>
    <xf numFmtId="0" fontId="5" fillId="2" borderId="0" xfId="0" applyFont="1" applyFill="1"/>
    <xf numFmtId="0" fontId="8" fillId="0" borderId="0" xfId="0" applyFont="1"/>
    <xf numFmtId="2" fontId="8" fillId="0" borderId="0" xfId="0" applyNumberFormat="1" applyFont="1"/>
    <xf numFmtId="0" fontId="11" fillId="0" borderId="0" xfId="0" applyFont="1"/>
    <xf numFmtId="165" fontId="0" fillId="0" borderId="0" xfId="0" applyNumberFormat="1"/>
    <xf numFmtId="0" fontId="0" fillId="0" borderId="0" xfId="0" applyFill="1"/>
    <xf numFmtId="0" fontId="4" fillId="2" borderId="0" xfId="0" applyFont="1" applyFill="1"/>
    <xf numFmtId="0" fontId="16" fillId="0" borderId="0" xfId="0" applyFont="1"/>
    <xf numFmtId="0" fontId="17" fillId="0" borderId="0" xfId="0" applyFont="1"/>
    <xf numFmtId="0" fontId="7" fillId="0" borderId="0" xfId="0" applyFont="1"/>
    <xf numFmtId="165" fontId="5" fillId="0" borderId="0" xfId="0" applyNumberFormat="1" applyFont="1"/>
    <xf numFmtId="0" fontId="19" fillId="3" borderId="0" xfId="0" applyFont="1" applyFill="1"/>
    <xf numFmtId="169" fontId="0" fillId="0" borderId="0" xfId="0" applyNumberFormat="1"/>
    <xf numFmtId="166" fontId="8" fillId="0" borderId="0" xfId="0" applyNumberFormat="1" applyFont="1"/>
    <xf numFmtId="0" fontId="0" fillId="0" borderId="0" xfId="0" applyBorder="1"/>
    <xf numFmtId="0" fontId="5" fillId="0" borderId="0" xfId="0" applyFont="1" applyAlignment="1">
      <alignment horizontal="center"/>
    </xf>
    <xf numFmtId="49" fontId="1" fillId="0" borderId="0" xfId="0" applyNumberFormat="1" applyFont="1" applyAlignment="1">
      <alignment horizontal="center"/>
    </xf>
    <xf numFmtId="164" fontId="3" fillId="0" borderId="0" xfId="0" applyNumberFormat="1" applyFont="1" applyAlignment="1">
      <alignment horizontal="center"/>
    </xf>
    <xf numFmtId="164" fontId="8" fillId="0" borderId="0" xfId="0" applyNumberFormat="1" applyFont="1" applyAlignment="1">
      <alignment horizontal="center"/>
    </xf>
    <xf numFmtId="0" fontId="4" fillId="0" borderId="0" xfId="0" applyFont="1" applyAlignment="1">
      <alignment horizontal="center"/>
    </xf>
    <xf numFmtId="0" fontId="8" fillId="0" borderId="0" xfId="0" applyFont="1" applyAlignment="1">
      <alignment horizontal="center"/>
    </xf>
    <xf numFmtId="2" fontId="8" fillId="0" borderId="0" xfId="0" applyNumberFormat="1" applyFont="1" applyAlignment="1">
      <alignment horizontal="center"/>
    </xf>
    <xf numFmtId="168" fontId="8" fillId="0" borderId="0" xfId="0" applyNumberFormat="1" applyFont="1" applyAlignment="1">
      <alignment horizontal="center"/>
    </xf>
    <xf numFmtId="165" fontId="8" fillId="0" borderId="0" xfId="0" applyNumberFormat="1" applyFont="1" applyAlignment="1">
      <alignment horizontal="center"/>
    </xf>
    <xf numFmtId="2" fontId="19" fillId="3" borderId="0" xfId="0" applyNumberFormat="1" applyFont="1" applyFill="1"/>
    <xf numFmtId="2" fontId="7" fillId="3" borderId="0" xfId="0" applyNumberFormat="1" applyFont="1" applyFill="1"/>
    <xf numFmtId="0" fontId="23" fillId="0" borderId="0" xfId="0" applyFont="1"/>
    <xf numFmtId="0" fontId="28" fillId="0" borderId="0" xfId="0" applyFont="1"/>
    <xf numFmtId="14" fontId="23" fillId="0" borderId="0" xfId="0" applyNumberFormat="1" applyFont="1"/>
    <xf numFmtId="0" fontId="23" fillId="0" borderId="0" xfId="0" applyFont="1" applyBorder="1"/>
    <xf numFmtId="0" fontId="23" fillId="0" borderId="0" xfId="0" applyFont="1" applyFill="1" applyBorder="1"/>
    <xf numFmtId="0" fontId="30" fillId="0" borderId="0" xfId="0" applyFont="1"/>
    <xf numFmtId="2" fontId="28" fillId="0" borderId="0" xfId="0" applyNumberFormat="1" applyFont="1"/>
    <xf numFmtId="0" fontId="31" fillId="0" borderId="0" xfId="0" applyFont="1"/>
    <xf numFmtId="0" fontId="32" fillId="0" borderId="0" xfId="0" applyFont="1"/>
    <xf numFmtId="0" fontId="33" fillId="0" borderId="0" xfId="0" applyFont="1"/>
    <xf numFmtId="0" fontId="34" fillId="0" borderId="0" xfId="0" applyFont="1"/>
    <xf numFmtId="0" fontId="36" fillId="0" borderId="0" xfId="0" applyFont="1"/>
    <xf numFmtId="0" fontId="35" fillId="0" borderId="0" xfId="0" applyFont="1"/>
    <xf numFmtId="0" fontId="37" fillId="0" borderId="0" xfId="2" applyFont="1"/>
    <xf numFmtId="167" fontId="32" fillId="0" borderId="0" xfId="0" applyNumberFormat="1" applyFont="1"/>
    <xf numFmtId="2" fontId="32" fillId="0" borderId="0" xfId="0" applyNumberFormat="1" applyFont="1"/>
    <xf numFmtId="0" fontId="37" fillId="0" borderId="0" xfId="2" applyFont="1" applyFill="1" applyAlignment="1"/>
    <xf numFmtId="0" fontId="37" fillId="0" borderId="0" xfId="0" applyFont="1"/>
    <xf numFmtId="2" fontId="30" fillId="0" borderId="0" xfId="0" applyNumberFormat="1" applyFont="1"/>
    <xf numFmtId="164" fontId="30" fillId="0" borderId="0" xfId="0" applyNumberFormat="1" applyFont="1" applyAlignment="1">
      <alignment horizontal="center"/>
    </xf>
    <xf numFmtId="0" fontId="0" fillId="4" borderId="0" xfId="0" applyFill="1"/>
    <xf numFmtId="49" fontId="32" fillId="0" borderId="0" xfId="0" applyNumberFormat="1" applyFont="1" applyAlignment="1">
      <alignment horizontal="left" vertical="top"/>
    </xf>
    <xf numFmtId="0" fontId="34" fillId="4" borderId="0" xfId="0" applyFont="1" applyFill="1"/>
    <xf numFmtId="0" fontId="28" fillId="4" borderId="0" xfId="0" applyFont="1" applyFill="1"/>
    <xf numFmtId="0" fontId="36" fillId="4" borderId="0" xfId="0" applyFont="1" applyFill="1"/>
    <xf numFmtId="2" fontId="28" fillId="4" borderId="0" xfId="0" applyNumberFormat="1" applyFont="1" applyFill="1"/>
    <xf numFmtId="0" fontId="38" fillId="5" borderId="0" xfId="0" applyFont="1" applyFill="1"/>
    <xf numFmtId="0" fontId="39" fillId="5" borderId="0" xfId="0" applyFont="1" applyFill="1"/>
    <xf numFmtId="0" fontId="0" fillId="5" borderId="0" xfId="0" applyFill="1"/>
  </cellXfs>
  <cellStyles count="3">
    <cellStyle name="Normal" xfId="0" builtinId="0"/>
    <cellStyle name="Normal 2" xfId="1"/>
    <cellStyle name="Normal_Param list"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strRef>
              <c:f>Parameters!$R$13</c:f>
              <c:strCache>
                <c:ptCount val="1"/>
                <c:pt idx="0">
                  <c:v>Total C at SS</c:v>
                </c:pt>
              </c:strCache>
            </c:strRef>
          </c:tx>
          <c:spPr>
            <a:solidFill>
              <a:srgbClr val="FF0000"/>
            </a:solidFill>
          </c:spPr>
          <c:invertIfNegative val="0"/>
          <c:dLbls>
            <c:showLegendKey val="0"/>
            <c:showVal val="1"/>
            <c:showCatName val="0"/>
            <c:showSerName val="0"/>
            <c:showPercent val="0"/>
            <c:showBubbleSize val="0"/>
            <c:showLeaderLines val="0"/>
          </c:dLbls>
          <c:cat>
            <c:strRef>
              <c:f>Parameters!$A$14:$A$18</c:f>
              <c:strCache>
                <c:ptCount val="5"/>
                <c:pt idx="0">
                  <c:v>EMBU_maize_SS</c:v>
                </c:pt>
                <c:pt idx="1">
                  <c:v>EMBU_no</c:v>
                </c:pt>
                <c:pt idx="2">
                  <c:v>EMBU_no_+N</c:v>
                </c:pt>
                <c:pt idx="3">
                  <c:v>EMBU_Tit</c:v>
                </c:pt>
                <c:pt idx="4">
                  <c:v>If_h_higher</c:v>
                </c:pt>
              </c:strCache>
            </c:strRef>
          </c:cat>
          <c:val>
            <c:numRef>
              <c:f>Parameters!$R$14:$R$18</c:f>
              <c:numCache>
                <c:formatCode>0.00</c:formatCode>
                <c:ptCount val="5"/>
                <c:pt idx="0">
                  <c:v>34.256</c:v>
                </c:pt>
                <c:pt idx="1">
                  <c:v>24.420946236559139</c:v>
                </c:pt>
                <c:pt idx="2">
                  <c:v>29.520408602150539</c:v>
                </c:pt>
                <c:pt idx="3">
                  <c:v>44.855644281524931</c:v>
                </c:pt>
                <c:pt idx="4">
                  <c:v>59.589323558162263</c:v>
                </c:pt>
              </c:numCache>
            </c:numRef>
          </c:val>
        </c:ser>
        <c:dLbls>
          <c:showLegendKey val="0"/>
          <c:showVal val="0"/>
          <c:showCatName val="0"/>
          <c:showSerName val="0"/>
          <c:showPercent val="0"/>
          <c:showBubbleSize val="0"/>
        </c:dLbls>
        <c:gapWidth val="150"/>
        <c:axId val="98223616"/>
        <c:axId val="71984832"/>
      </c:barChart>
      <c:catAx>
        <c:axId val="98223616"/>
        <c:scaling>
          <c:orientation val="minMax"/>
        </c:scaling>
        <c:delete val="0"/>
        <c:axPos val="b"/>
        <c:majorTickMark val="out"/>
        <c:minorTickMark val="none"/>
        <c:tickLblPos val="nextTo"/>
        <c:crossAx val="71984832"/>
        <c:crosses val="autoZero"/>
        <c:auto val="1"/>
        <c:lblAlgn val="ctr"/>
        <c:lblOffset val="100"/>
        <c:noMultiLvlLbl val="0"/>
      </c:catAx>
      <c:valAx>
        <c:axId val="71984832"/>
        <c:scaling>
          <c:orientation val="minMax"/>
        </c:scaling>
        <c:delete val="0"/>
        <c:axPos val="l"/>
        <c:majorGridlines/>
        <c:numFmt formatCode="0.00" sourceLinked="1"/>
        <c:majorTickMark val="out"/>
        <c:minorTickMark val="none"/>
        <c:tickLblPos val="nextTo"/>
        <c:crossAx val="98223616"/>
        <c:crosses val="autoZero"/>
        <c:crossBetween val="between"/>
      </c:valAx>
    </c:plotArea>
    <c:legend>
      <c:legendPos val="r"/>
      <c:overlay val="0"/>
    </c:legend>
    <c:plotVisOnly val="1"/>
    <c:dispBlanksAs val="gap"/>
    <c:showDLblsOverMax val="0"/>
  </c:chart>
  <c:spPr>
    <a:gradFill>
      <a:gsLst>
        <a:gs pos="0">
          <a:srgbClr val="5E9EFF"/>
        </a:gs>
        <a:gs pos="39999">
          <a:srgbClr val="85C2FF"/>
        </a:gs>
        <a:gs pos="70000">
          <a:srgbClr val="C4D6EB"/>
        </a:gs>
        <a:gs pos="100000">
          <a:srgbClr val="FFEBFA"/>
        </a:gs>
      </a:gsLst>
      <a:lin ang="5400000" scaled="0"/>
    </a:gradFill>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2899786780383798E-2"/>
          <c:y val="5.3941908713692949E-2"/>
          <c:w val="0.7931769722814499"/>
          <c:h val="0.85269709543568462"/>
        </c:manualLayout>
      </c:layout>
      <c:scatterChart>
        <c:scatterStyle val="lineMarker"/>
        <c:varyColors val="0"/>
        <c:ser>
          <c:idx val="0"/>
          <c:order val="0"/>
          <c:tx>
            <c:strRef>
              <c:f>'Embu_no_+N'!$A$33</c:f>
              <c:strCache>
                <c:ptCount val="1"/>
                <c:pt idx="0">
                  <c:v>Tot C inc. Inert</c:v>
                </c:pt>
              </c:strCache>
            </c:strRef>
          </c:tx>
          <c:spPr>
            <a:ln w="38100">
              <a:solidFill>
                <a:srgbClr val="000090"/>
              </a:solidFill>
              <a:prstDash val="solid"/>
            </a:ln>
          </c:spPr>
          <c:marker>
            <c:symbol val="none"/>
          </c:marker>
          <c:xVal>
            <c:numRef>
              <c:f>'Embu_no_+N'!$B$27:$L$27</c:f>
              <c:numCache>
                <c:formatCode>General</c:formatCode>
                <c:ptCount val="11"/>
                <c:pt idx="0">
                  <c:v>2003</c:v>
                </c:pt>
                <c:pt idx="1">
                  <c:v>2004</c:v>
                </c:pt>
                <c:pt idx="2">
                  <c:v>2005</c:v>
                </c:pt>
                <c:pt idx="3">
                  <c:v>2006</c:v>
                </c:pt>
                <c:pt idx="4">
                  <c:v>2007</c:v>
                </c:pt>
                <c:pt idx="5">
                  <c:v>2008</c:v>
                </c:pt>
                <c:pt idx="6">
                  <c:v>2009</c:v>
                </c:pt>
                <c:pt idx="7">
                  <c:v>2010</c:v>
                </c:pt>
                <c:pt idx="8">
                  <c:v>2011</c:v>
                </c:pt>
                <c:pt idx="9">
                  <c:v>2012</c:v>
                </c:pt>
                <c:pt idx="10">
                  <c:v>2013</c:v>
                </c:pt>
              </c:numCache>
            </c:numRef>
          </c:xVal>
          <c:yVal>
            <c:numRef>
              <c:f>'Embu_no_+N'!$B$33:$L$33</c:f>
              <c:numCache>
                <c:formatCode>0.00</c:formatCode>
                <c:ptCount val="11"/>
                <c:pt idx="0">
                  <c:v>34.260000000000005</c:v>
                </c:pt>
                <c:pt idx="1">
                  <c:v>33.953414934972578</c:v>
                </c:pt>
                <c:pt idx="2">
                  <c:v>33.84995032784807</c:v>
                </c:pt>
                <c:pt idx="3">
                  <c:v>33.761449234021434</c:v>
                </c:pt>
                <c:pt idx="4">
                  <c:v>33.675581405356823</c:v>
                </c:pt>
                <c:pt idx="5">
                  <c:v>33.591507536495712</c:v>
                </c:pt>
                <c:pt idx="6">
                  <c:v>33.509139932527148</c:v>
                </c:pt>
                <c:pt idx="7">
                  <c:v>33.428440681386327</c:v>
                </c:pt>
                <c:pt idx="8">
                  <c:v>33.349375776048049</c:v>
                </c:pt>
                <c:pt idx="9">
                  <c:v>33.271912103219499</c:v>
                </c:pt>
                <c:pt idx="10">
                  <c:v>33.196017233619934</c:v>
                </c:pt>
              </c:numCache>
            </c:numRef>
          </c:yVal>
          <c:smooth val="0"/>
        </c:ser>
        <c:ser>
          <c:idx val="1"/>
          <c:order val="1"/>
          <c:tx>
            <c:strRef>
              <c:f>'Embu_no_+N'!$A$26</c:f>
              <c:strCache>
                <c:ptCount val="1"/>
                <c:pt idx="0">
                  <c:v>Meas_Tot</c:v>
                </c:pt>
              </c:strCache>
            </c:strRef>
          </c:tx>
          <c:spPr>
            <a:ln w="28575">
              <a:noFill/>
            </a:ln>
          </c:spPr>
          <c:marker>
            <c:symbol val="square"/>
            <c:size val="5"/>
            <c:spPr>
              <a:solidFill>
                <a:srgbClr val="F20884"/>
              </a:solidFill>
              <a:ln>
                <a:solidFill>
                  <a:srgbClr val="F20884"/>
                </a:solidFill>
                <a:prstDash val="solid"/>
              </a:ln>
            </c:spPr>
          </c:marker>
          <c:xVal>
            <c:numRef>
              <c:f>'Embu_no_+N'!$B$27:$L$27</c:f>
              <c:numCache>
                <c:formatCode>General</c:formatCode>
                <c:ptCount val="11"/>
                <c:pt idx="0">
                  <c:v>2003</c:v>
                </c:pt>
                <c:pt idx="1">
                  <c:v>2004</c:v>
                </c:pt>
                <c:pt idx="2">
                  <c:v>2005</c:v>
                </c:pt>
                <c:pt idx="3">
                  <c:v>2006</c:v>
                </c:pt>
                <c:pt idx="4">
                  <c:v>2007</c:v>
                </c:pt>
                <c:pt idx="5">
                  <c:v>2008</c:v>
                </c:pt>
                <c:pt idx="6">
                  <c:v>2009</c:v>
                </c:pt>
                <c:pt idx="7">
                  <c:v>2010</c:v>
                </c:pt>
                <c:pt idx="8">
                  <c:v>2011</c:v>
                </c:pt>
                <c:pt idx="9">
                  <c:v>2012</c:v>
                </c:pt>
                <c:pt idx="10">
                  <c:v>2013</c:v>
                </c:pt>
              </c:numCache>
            </c:numRef>
          </c:xVal>
          <c:yVal>
            <c:numRef>
              <c:f>'Embu_no_+N'!$B$26:$K$26</c:f>
              <c:numCache>
                <c:formatCode>General</c:formatCode>
                <c:ptCount val="10"/>
                <c:pt idx="0">
                  <c:v>34.270000000000003</c:v>
                </c:pt>
              </c:numCache>
            </c:numRef>
          </c:yVal>
          <c:smooth val="0"/>
        </c:ser>
        <c:dLbls>
          <c:showLegendKey val="0"/>
          <c:showVal val="0"/>
          <c:showCatName val="0"/>
          <c:showSerName val="0"/>
          <c:showPercent val="0"/>
          <c:showBubbleSize val="0"/>
        </c:dLbls>
        <c:axId val="123673344"/>
        <c:axId val="123673920"/>
      </c:scatterChart>
      <c:valAx>
        <c:axId val="12367334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sv-SE"/>
          </a:p>
        </c:txPr>
        <c:crossAx val="123673920"/>
        <c:crosses val="autoZero"/>
        <c:crossBetween val="midCat"/>
      </c:valAx>
      <c:valAx>
        <c:axId val="123673920"/>
        <c:scaling>
          <c:orientation val="minMax"/>
          <c:min val="0"/>
        </c:scaling>
        <c:delete val="0"/>
        <c:axPos val="l"/>
        <c:majorGridlines>
          <c:spPr>
            <a:ln w="3175">
              <a:solidFill>
                <a:srgbClr val="000000"/>
              </a:solidFill>
              <a:prstDash val="solid"/>
            </a:ln>
          </c:spPr>
        </c:majorGridlines>
        <c:numFmt formatCode="0.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sv-SE"/>
          </a:p>
        </c:txPr>
        <c:crossAx val="123673344"/>
        <c:crosses val="autoZero"/>
        <c:crossBetween val="midCat"/>
      </c:valAx>
      <c:spPr>
        <a:solidFill>
          <a:srgbClr val="C0C0C0"/>
        </a:solidFill>
        <a:ln w="12700">
          <a:solidFill>
            <a:srgbClr val="808080"/>
          </a:solidFill>
          <a:prstDash val="solid"/>
        </a:ln>
      </c:spPr>
    </c:plotArea>
    <c:legend>
      <c:legendPos val="r"/>
      <c:layout>
        <c:manualLayout>
          <c:xMode val="edge"/>
          <c:yMode val="edge"/>
          <c:x val="0.88486140724946694"/>
          <c:y val="0.43568464730290457"/>
          <c:w val="0.10660980810234544"/>
          <c:h val="8.9211618257261427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sv-SE"/>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 r="0.75"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763724154733821"/>
          <c:y val="0.13982541508154175"/>
          <c:w val="0.58544364105728453"/>
          <c:h val="0.60487002002505419"/>
        </c:manualLayout>
      </c:layout>
      <c:scatterChart>
        <c:scatterStyle val="lineMarker"/>
        <c:varyColors val="0"/>
        <c:ser>
          <c:idx val="0"/>
          <c:order val="0"/>
          <c:tx>
            <c:strRef>
              <c:f>'Embu_no_+N'!$A$33</c:f>
              <c:strCache>
                <c:ptCount val="1"/>
                <c:pt idx="0">
                  <c:v>Tot C inc. Inert</c:v>
                </c:pt>
              </c:strCache>
            </c:strRef>
          </c:tx>
          <c:spPr>
            <a:ln w="25400">
              <a:solidFill>
                <a:srgbClr val="000000"/>
              </a:solidFill>
              <a:prstDash val="solid"/>
            </a:ln>
          </c:spPr>
          <c:marker>
            <c:symbol val="none"/>
          </c:marker>
          <c:xVal>
            <c:numRef>
              <c:f>'Embu_no_+N'!$B$27:$AF$27</c:f>
              <c:numCache>
                <c:formatCode>General</c:formatCode>
                <c:ptCount val="31"/>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pt idx="18">
                  <c:v>2021</c:v>
                </c:pt>
                <c:pt idx="19">
                  <c:v>2022</c:v>
                </c:pt>
                <c:pt idx="20">
                  <c:v>2023</c:v>
                </c:pt>
                <c:pt idx="21">
                  <c:v>2024</c:v>
                </c:pt>
                <c:pt idx="22">
                  <c:v>2025</c:v>
                </c:pt>
                <c:pt idx="23">
                  <c:v>2026</c:v>
                </c:pt>
                <c:pt idx="24">
                  <c:v>2027</c:v>
                </c:pt>
                <c:pt idx="25">
                  <c:v>2028</c:v>
                </c:pt>
                <c:pt idx="26">
                  <c:v>2029</c:v>
                </c:pt>
                <c:pt idx="27">
                  <c:v>2030</c:v>
                </c:pt>
                <c:pt idx="28">
                  <c:v>2031</c:v>
                </c:pt>
                <c:pt idx="29">
                  <c:v>2032</c:v>
                </c:pt>
                <c:pt idx="30">
                  <c:v>2033</c:v>
                </c:pt>
              </c:numCache>
            </c:numRef>
          </c:xVal>
          <c:yVal>
            <c:numRef>
              <c:f>'Embu_no_+N'!$B$33:$AF$33</c:f>
              <c:numCache>
                <c:formatCode>0.00</c:formatCode>
                <c:ptCount val="31"/>
                <c:pt idx="0">
                  <c:v>34.260000000000005</c:v>
                </c:pt>
                <c:pt idx="1">
                  <c:v>33.953414934972578</c:v>
                </c:pt>
                <c:pt idx="2">
                  <c:v>33.84995032784807</c:v>
                </c:pt>
                <c:pt idx="3">
                  <c:v>33.761449234021434</c:v>
                </c:pt>
                <c:pt idx="4">
                  <c:v>33.675581405356823</c:v>
                </c:pt>
                <c:pt idx="5">
                  <c:v>33.591507536495712</c:v>
                </c:pt>
                <c:pt idx="6">
                  <c:v>33.509139932527148</c:v>
                </c:pt>
                <c:pt idx="7">
                  <c:v>33.428440681386327</c:v>
                </c:pt>
                <c:pt idx="8">
                  <c:v>33.349375776048049</c:v>
                </c:pt>
                <c:pt idx="9">
                  <c:v>33.271912103219499</c:v>
                </c:pt>
                <c:pt idx="10">
                  <c:v>33.196017233619934</c:v>
                </c:pt>
                <c:pt idx="11">
                  <c:v>33.121659395605683</c:v>
                </c:pt>
                <c:pt idx="12">
                  <c:v>33.048807461033256</c:v>
                </c:pt>
                <c:pt idx="13">
                  <c:v>32.977430932173625</c:v>
                </c:pt>
                <c:pt idx="14">
                  <c:v>32.90749992894149</c:v>
                </c:pt>
                <c:pt idx="15">
                  <c:v>32.838985176386494</c:v>
                </c:pt>
                <c:pt idx="16">
                  <c:v>32.771857992437909</c:v>
                </c:pt>
                <c:pt idx="17">
                  <c:v>32.70609027589758</c:v>
                </c:pt>
                <c:pt idx="18">
                  <c:v>32.641654494676054</c:v>
                </c:pt>
                <c:pt idx="19">
                  <c:v>32.578523674266883</c:v>
                </c:pt>
                <c:pt idx="20">
                  <c:v>32.516671386454412</c:v>
                </c:pt>
                <c:pt idx="21">
                  <c:v>32.456071738250245</c:v>
                </c:pt>
                <c:pt idx="22">
                  <c:v>32.396699361053734</c:v>
                </c:pt>
                <c:pt idx="23">
                  <c:v>32.338529400032037</c:v>
                </c:pt>
                <c:pt idx="24">
                  <c:v>32.281537503715242</c:v>
                </c:pt>
                <c:pt idx="25">
                  <c:v>32.225699813802173</c:v>
                </c:pt>
                <c:pt idx="26">
                  <c:v>32.170992955172714</c:v>
                </c:pt>
                <c:pt idx="27">
                  <c:v>32.117394026102346</c:v>
                </c:pt>
                <c:pt idx="28">
                  <c:v>32.064880588674903</c:v>
                </c:pt>
                <c:pt idx="29">
                  <c:v>32.013430659389449</c:v>
                </c:pt>
                <c:pt idx="30">
                  <c:v>31.963022699957442</c:v>
                </c:pt>
              </c:numCache>
            </c:numRef>
          </c:yVal>
          <c:smooth val="0"/>
        </c:ser>
        <c:ser>
          <c:idx val="1"/>
          <c:order val="1"/>
          <c:tx>
            <c:strRef>
              <c:f>'Embu_no_+N'!$A$34</c:f>
              <c:strCache>
                <c:ptCount val="1"/>
                <c:pt idx="0">
                  <c:v>Old+inert</c:v>
                </c:pt>
              </c:strCache>
            </c:strRef>
          </c:tx>
          <c:spPr>
            <a:ln w="25400">
              <a:solidFill>
                <a:srgbClr val="DD0806"/>
              </a:solidFill>
              <a:prstDash val="solid"/>
            </a:ln>
          </c:spPr>
          <c:marker>
            <c:symbol val="none"/>
          </c:marker>
          <c:xVal>
            <c:numRef>
              <c:f>'Embu_no_+N'!$B$27:$AF$27</c:f>
              <c:numCache>
                <c:formatCode>General</c:formatCode>
                <c:ptCount val="31"/>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pt idx="18">
                  <c:v>2021</c:v>
                </c:pt>
                <c:pt idx="19">
                  <c:v>2022</c:v>
                </c:pt>
                <c:pt idx="20">
                  <c:v>2023</c:v>
                </c:pt>
                <c:pt idx="21">
                  <c:v>2024</c:v>
                </c:pt>
                <c:pt idx="22">
                  <c:v>2025</c:v>
                </c:pt>
                <c:pt idx="23">
                  <c:v>2026</c:v>
                </c:pt>
                <c:pt idx="24">
                  <c:v>2027</c:v>
                </c:pt>
                <c:pt idx="25">
                  <c:v>2028</c:v>
                </c:pt>
                <c:pt idx="26">
                  <c:v>2029</c:v>
                </c:pt>
                <c:pt idx="27">
                  <c:v>2030</c:v>
                </c:pt>
                <c:pt idx="28">
                  <c:v>2031</c:v>
                </c:pt>
                <c:pt idx="29">
                  <c:v>2032</c:v>
                </c:pt>
                <c:pt idx="30">
                  <c:v>2033</c:v>
                </c:pt>
              </c:numCache>
            </c:numRef>
          </c:xVal>
          <c:yVal>
            <c:numRef>
              <c:f>'Embu_no_+N'!$B$34:$AF$34</c:f>
              <c:numCache>
                <c:formatCode>0.00</c:formatCode>
                <c:ptCount val="31"/>
                <c:pt idx="0">
                  <c:v>33.31</c:v>
                </c:pt>
                <c:pt idx="1">
                  <c:v>33.250644972329383</c:v>
                </c:pt>
                <c:pt idx="2">
                  <c:v>33.1633368132306</c:v>
                </c:pt>
                <c:pt idx="3">
                  <c:v>33.075891541000715</c:v>
                </c:pt>
                <c:pt idx="4">
                  <c:v>32.990092710128344</c:v>
                </c:pt>
                <c:pt idx="5">
                  <c:v>32.906023350263212</c:v>
                </c:pt>
                <c:pt idx="6">
                  <c:v>32.823656040956891</c:v>
                </c:pt>
                <c:pt idx="7">
                  <c:v>32.742956809072211</c:v>
                </c:pt>
                <c:pt idx="8">
                  <c:v>32.663891904992326</c:v>
                </c:pt>
                <c:pt idx="9">
                  <c:v>32.586428232246007</c:v>
                </c:pt>
                <c:pt idx="10">
                  <c:v>32.510533362651813</c:v>
                </c:pt>
                <c:pt idx="11">
                  <c:v>32.436175524637918</c:v>
                </c:pt>
                <c:pt idx="12">
                  <c:v>32.363323590065512</c:v>
                </c:pt>
                <c:pt idx="13">
                  <c:v>32.291947061205882</c:v>
                </c:pt>
                <c:pt idx="14">
                  <c:v>32.222016057973747</c:v>
                </c:pt>
                <c:pt idx="15">
                  <c:v>32.15350130541875</c:v>
                </c:pt>
                <c:pt idx="16">
                  <c:v>32.086374121470165</c:v>
                </c:pt>
                <c:pt idx="17">
                  <c:v>32.020606404929836</c:v>
                </c:pt>
                <c:pt idx="18">
                  <c:v>31.95617062370831</c:v>
                </c:pt>
                <c:pt idx="19">
                  <c:v>31.893039803299139</c:v>
                </c:pt>
                <c:pt idx="20">
                  <c:v>31.831187515486668</c:v>
                </c:pt>
                <c:pt idx="21">
                  <c:v>31.770587867282501</c:v>
                </c:pt>
                <c:pt idx="22">
                  <c:v>31.711215490085991</c:v>
                </c:pt>
                <c:pt idx="23">
                  <c:v>31.653045529064293</c:v>
                </c:pt>
                <c:pt idx="24">
                  <c:v>31.596053632747498</c:v>
                </c:pt>
                <c:pt idx="25">
                  <c:v>31.540215942834433</c:v>
                </c:pt>
                <c:pt idx="26">
                  <c:v>31.485509084204971</c:v>
                </c:pt>
                <c:pt idx="27">
                  <c:v>31.431910155134606</c:v>
                </c:pt>
                <c:pt idx="28">
                  <c:v>31.379396717707159</c:v>
                </c:pt>
                <c:pt idx="29">
                  <c:v>31.327946788421706</c:v>
                </c:pt>
                <c:pt idx="30">
                  <c:v>31.277538828989698</c:v>
                </c:pt>
              </c:numCache>
            </c:numRef>
          </c:yVal>
          <c:smooth val="0"/>
        </c:ser>
        <c:ser>
          <c:idx val="4"/>
          <c:order val="2"/>
          <c:tx>
            <c:v>Cum. input</c:v>
          </c:tx>
          <c:spPr>
            <a:ln w="12700">
              <a:solidFill>
                <a:srgbClr val="4600A5"/>
              </a:solidFill>
              <a:prstDash val="solid"/>
            </a:ln>
          </c:spPr>
          <c:marker>
            <c:symbol val="none"/>
          </c:marker>
          <c:xVal>
            <c:numRef>
              <c:f>'Embu_no_+N'!$B$27:$AF$27</c:f>
              <c:numCache>
                <c:formatCode>General</c:formatCode>
                <c:ptCount val="31"/>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pt idx="18">
                  <c:v>2021</c:v>
                </c:pt>
                <c:pt idx="19">
                  <c:v>2022</c:v>
                </c:pt>
                <c:pt idx="20">
                  <c:v>2023</c:v>
                </c:pt>
                <c:pt idx="21">
                  <c:v>2024</c:v>
                </c:pt>
                <c:pt idx="22">
                  <c:v>2025</c:v>
                </c:pt>
                <c:pt idx="23">
                  <c:v>2026</c:v>
                </c:pt>
                <c:pt idx="24">
                  <c:v>2027</c:v>
                </c:pt>
                <c:pt idx="25">
                  <c:v>2028</c:v>
                </c:pt>
                <c:pt idx="26">
                  <c:v>2029</c:v>
                </c:pt>
                <c:pt idx="27">
                  <c:v>2030</c:v>
                </c:pt>
                <c:pt idx="28">
                  <c:v>2031</c:v>
                </c:pt>
                <c:pt idx="29">
                  <c:v>2032</c:v>
                </c:pt>
                <c:pt idx="30">
                  <c:v>2033</c:v>
                </c:pt>
              </c:numCache>
            </c:numRef>
          </c:xVal>
          <c:yVal>
            <c:numRef>
              <c:f>'Embu_no_+N'!$B$48:$AF$48</c:f>
              <c:numCache>
                <c:formatCode>General</c:formatCode>
                <c:ptCount val="31"/>
                <c:pt idx="0">
                  <c:v>0</c:v>
                </c:pt>
                <c:pt idx="1">
                  <c:v>1.87</c:v>
                </c:pt>
                <c:pt idx="2">
                  <c:v>3.74</c:v>
                </c:pt>
                <c:pt idx="3">
                  <c:v>5.61</c:v>
                </c:pt>
                <c:pt idx="4">
                  <c:v>7.48</c:v>
                </c:pt>
                <c:pt idx="5">
                  <c:v>9.3500000000000014</c:v>
                </c:pt>
                <c:pt idx="6">
                  <c:v>11.22</c:v>
                </c:pt>
                <c:pt idx="7">
                  <c:v>13.09</c:v>
                </c:pt>
                <c:pt idx="8">
                  <c:v>14.96</c:v>
                </c:pt>
                <c:pt idx="9">
                  <c:v>16.830000000000002</c:v>
                </c:pt>
                <c:pt idx="10">
                  <c:v>18.700000000000003</c:v>
                </c:pt>
                <c:pt idx="11">
                  <c:v>20.57</c:v>
                </c:pt>
                <c:pt idx="12">
                  <c:v>22.44</c:v>
                </c:pt>
                <c:pt idx="13">
                  <c:v>24.310000000000002</c:v>
                </c:pt>
                <c:pt idx="14">
                  <c:v>26.18</c:v>
                </c:pt>
                <c:pt idx="15">
                  <c:v>28.05</c:v>
                </c:pt>
                <c:pt idx="16">
                  <c:v>29.92</c:v>
                </c:pt>
                <c:pt idx="17">
                  <c:v>31.790000000000003</c:v>
                </c:pt>
                <c:pt idx="18">
                  <c:v>33.660000000000004</c:v>
                </c:pt>
                <c:pt idx="19">
                  <c:v>35.53</c:v>
                </c:pt>
                <c:pt idx="20">
                  <c:v>37.400000000000006</c:v>
                </c:pt>
                <c:pt idx="21">
                  <c:v>39.270000000000003</c:v>
                </c:pt>
                <c:pt idx="22">
                  <c:v>41.14</c:v>
                </c:pt>
                <c:pt idx="23">
                  <c:v>43.010000000000005</c:v>
                </c:pt>
                <c:pt idx="24">
                  <c:v>44.88</c:v>
                </c:pt>
                <c:pt idx="25">
                  <c:v>46.75</c:v>
                </c:pt>
                <c:pt idx="26">
                  <c:v>48.620000000000005</c:v>
                </c:pt>
                <c:pt idx="27">
                  <c:v>50.49</c:v>
                </c:pt>
                <c:pt idx="28">
                  <c:v>52.36</c:v>
                </c:pt>
                <c:pt idx="29">
                  <c:v>54.230000000000004</c:v>
                </c:pt>
                <c:pt idx="30">
                  <c:v>56.1</c:v>
                </c:pt>
              </c:numCache>
            </c:numRef>
          </c:yVal>
          <c:smooth val="0"/>
        </c:ser>
        <c:ser>
          <c:idx val="2"/>
          <c:order val="3"/>
          <c:tx>
            <c:v>Meas. Tot. C</c:v>
          </c:tx>
          <c:spPr>
            <a:ln>
              <a:noFill/>
            </a:ln>
          </c:spPr>
          <c:marker>
            <c:symbol val="x"/>
            <c:size val="10"/>
            <c:spPr>
              <a:ln w="25400" cmpd="sng"/>
            </c:spPr>
          </c:marker>
          <c:xVal>
            <c:numRef>
              <c:f>'Embu_no_+N'!$B$27:$AF$27</c:f>
              <c:numCache>
                <c:formatCode>General</c:formatCode>
                <c:ptCount val="31"/>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pt idx="18">
                  <c:v>2021</c:v>
                </c:pt>
                <c:pt idx="19">
                  <c:v>2022</c:v>
                </c:pt>
                <c:pt idx="20">
                  <c:v>2023</c:v>
                </c:pt>
                <c:pt idx="21">
                  <c:v>2024</c:v>
                </c:pt>
                <c:pt idx="22">
                  <c:v>2025</c:v>
                </c:pt>
                <c:pt idx="23">
                  <c:v>2026</c:v>
                </c:pt>
                <c:pt idx="24">
                  <c:v>2027</c:v>
                </c:pt>
                <c:pt idx="25">
                  <c:v>2028</c:v>
                </c:pt>
                <c:pt idx="26">
                  <c:v>2029</c:v>
                </c:pt>
                <c:pt idx="27">
                  <c:v>2030</c:v>
                </c:pt>
                <c:pt idx="28">
                  <c:v>2031</c:v>
                </c:pt>
                <c:pt idx="29">
                  <c:v>2032</c:v>
                </c:pt>
                <c:pt idx="30">
                  <c:v>2033</c:v>
                </c:pt>
              </c:numCache>
            </c:numRef>
          </c:xVal>
          <c:yVal>
            <c:numRef>
              <c:f>'Embu_no_+N'!$B$26:$AF$26</c:f>
              <c:numCache>
                <c:formatCode>General</c:formatCode>
                <c:ptCount val="31"/>
                <c:pt idx="0">
                  <c:v>34.270000000000003</c:v>
                </c:pt>
              </c:numCache>
            </c:numRef>
          </c:yVal>
          <c:smooth val="1"/>
        </c:ser>
        <c:ser>
          <c:idx val="3"/>
          <c:order val="4"/>
          <c:tx>
            <c:strRef>
              <c:f>'Embu_no_+N'!$A$38</c:f>
              <c:strCache>
                <c:ptCount val="1"/>
                <c:pt idx="0">
                  <c:v>Inert</c:v>
                </c:pt>
              </c:strCache>
            </c:strRef>
          </c:tx>
          <c:spPr>
            <a:ln>
              <a:solidFill>
                <a:srgbClr val="0070C0"/>
              </a:solidFill>
            </a:ln>
          </c:spPr>
          <c:marker>
            <c:symbol val="none"/>
          </c:marker>
          <c:xVal>
            <c:numRef>
              <c:f>'Embu_no_+N'!$B$27:$AF$27</c:f>
              <c:numCache>
                <c:formatCode>General</c:formatCode>
                <c:ptCount val="31"/>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pt idx="18">
                  <c:v>2021</c:v>
                </c:pt>
                <c:pt idx="19">
                  <c:v>2022</c:v>
                </c:pt>
                <c:pt idx="20">
                  <c:v>2023</c:v>
                </c:pt>
                <c:pt idx="21">
                  <c:v>2024</c:v>
                </c:pt>
                <c:pt idx="22">
                  <c:v>2025</c:v>
                </c:pt>
                <c:pt idx="23">
                  <c:v>2026</c:v>
                </c:pt>
                <c:pt idx="24">
                  <c:v>2027</c:v>
                </c:pt>
                <c:pt idx="25">
                  <c:v>2028</c:v>
                </c:pt>
                <c:pt idx="26">
                  <c:v>2029</c:v>
                </c:pt>
                <c:pt idx="27">
                  <c:v>2030</c:v>
                </c:pt>
                <c:pt idx="28">
                  <c:v>2031</c:v>
                </c:pt>
                <c:pt idx="29">
                  <c:v>2032</c:v>
                </c:pt>
                <c:pt idx="30">
                  <c:v>2033</c:v>
                </c:pt>
              </c:numCache>
            </c:numRef>
          </c:xVal>
          <c:yVal>
            <c:numRef>
              <c:f>'Embu_no_+N'!$C$38:$AF$38</c:f>
              <c:numCache>
                <c:formatCode>General</c:formatCode>
                <c:ptCount val="30"/>
                <c:pt idx="0">
                  <c:v>17.14</c:v>
                </c:pt>
                <c:pt idx="1">
                  <c:v>17.14</c:v>
                </c:pt>
                <c:pt idx="2">
                  <c:v>17.14</c:v>
                </c:pt>
                <c:pt idx="3">
                  <c:v>17.14</c:v>
                </c:pt>
                <c:pt idx="4">
                  <c:v>17.14</c:v>
                </c:pt>
                <c:pt idx="5">
                  <c:v>17.14</c:v>
                </c:pt>
                <c:pt idx="6">
                  <c:v>17.14</c:v>
                </c:pt>
                <c:pt idx="7">
                  <c:v>17.14</c:v>
                </c:pt>
                <c:pt idx="8">
                  <c:v>17.14</c:v>
                </c:pt>
                <c:pt idx="9">
                  <c:v>17.14</c:v>
                </c:pt>
                <c:pt idx="10">
                  <c:v>17.14</c:v>
                </c:pt>
                <c:pt idx="11">
                  <c:v>17.14</c:v>
                </c:pt>
                <c:pt idx="12">
                  <c:v>17.14</c:v>
                </c:pt>
                <c:pt idx="13">
                  <c:v>17.14</c:v>
                </c:pt>
                <c:pt idx="14">
                  <c:v>17.14</c:v>
                </c:pt>
                <c:pt idx="15">
                  <c:v>17.14</c:v>
                </c:pt>
                <c:pt idx="16">
                  <c:v>17.14</c:v>
                </c:pt>
                <c:pt idx="17">
                  <c:v>17.14</c:v>
                </c:pt>
                <c:pt idx="18">
                  <c:v>17.14</c:v>
                </c:pt>
                <c:pt idx="19">
                  <c:v>17.14</c:v>
                </c:pt>
                <c:pt idx="20">
                  <c:v>17.14</c:v>
                </c:pt>
                <c:pt idx="21">
                  <c:v>17.14</c:v>
                </c:pt>
                <c:pt idx="22">
                  <c:v>17.14</c:v>
                </c:pt>
                <c:pt idx="23">
                  <c:v>17.14</c:v>
                </c:pt>
                <c:pt idx="24">
                  <c:v>17.14</c:v>
                </c:pt>
                <c:pt idx="25">
                  <c:v>17.14</c:v>
                </c:pt>
                <c:pt idx="26">
                  <c:v>17.14</c:v>
                </c:pt>
                <c:pt idx="27">
                  <c:v>17.14</c:v>
                </c:pt>
                <c:pt idx="28">
                  <c:v>17.14</c:v>
                </c:pt>
                <c:pt idx="29">
                  <c:v>17.14</c:v>
                </c:pt>
              </c:numCache>
            </c:numRef>
          </c:yVal>
          <c:smooth val="0"/>
        </c:ser>
        <c:dLbls>
          <c:showLegendKey val="0"/>
          <c:showVal val="0"/>
          <c:showCatName val="0"/>
          <c:showSerName val="0"/>
          <c:showPercent val="0"/>
          <c:showBubbleSize val="0"/>
        </c:dLbls>
        <c:axId val="123709120"/>
        <c:axId val="123709696"/>
      </c:scatterChart>
      <c:valAx>
        <c:axId val="123709120"/>
        <c:scaling>
          <c:orientation val="minMax"/>
        </c:scaling>
        <c:delete val="0"/>
        <c:axPos val="b"/>
        <c:title>
          <c:tx>
            <c:rich>
              <a:bodyPr/>
              <a:lstStyle/>
              <a:p>
                <a:pPr>
                  <a:defRPr sz="1950" b="1" i="0" u="none" strike="noStrike" baseline="0">
                    <a:solidFill>
                      <a:srgbClr val="000000"/>
                    </a:solidFill>
                    <a:latin typeface="Arial"/>
                    <a:ea typeface="Arial"/>
                    <a:cs typeface="Arial"/>
                  </a:defRPr>
                </a:pPr>
                <a:r>
                  <a:rPr lang="en-US"/>
                  <a:t>Time</a:t>
                </a:r>
              </a:p>
            </c:rich>
          </c:tx>
          <c:layout>
            <c:manualLayout>
              <c:xMode val="edge"/>
              <c:yMode val="edge"/>
              <c:x val="0.38713124467036553"/>
              <c:y val="0.86142479381088588"/>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950" b="1" i="0" u="none" strike="noStrike" baseline="0">
                <a:solidFill>
                  <a:srgbClr val="000000"/>
                </a:solidFill>
                <a:latin typeface="Arial"/>
                <a:ea typeface="Arial"/>
                <a:cs typeface="Arial"/>
              </a:defRPr>
            </a:pPr>
            <a:endParaRPr lang="sv-SE"/>
          </a:p>
        </c:txPr>
        <c:crossAx val="123709696"/>
        <c:crosses val="autoZero"/>
        <c:crossBetween val="midCat"/>
      </c:valAx>
      <c:valAx>
        <c:axId val="123709696"/>
        <c:scaling>
          <c:orientation val="minMax"/>
          <c:min val="0"/>
        </c:scaling>
        <c:delete val="0"/>
        <c:axPos val="l"/>
        <c:title>
          <c:tx>
            <c:rich>
              <a:bodyPr/>
              <a:lstStyle/>
              <a:p>
                <a:pPr>
                  <a:defRPr sz="1950" b="1" i="0" u="none" strike="noStrike" baseline="0">
                    <a:solidFill>
                      <a:srgbClr val="000000"/>
                    </a:solidFill>
                    <a:latin typeface="Arial"/>
                    <a:ea typeface="Arial"/>
                    <a:cs typeface="Arial"/>
                  </a:defRPr>
                </a:pPr>
                <a:r>
                  <a:rPr lang="en-US"/>
                  <a:t>C mass</a:t>
                </a:r>
              </a:p>
            </c:rich>
          </c:tx>
          <c:layout>
            <c:manualLayout>
              <c:xMode val="edge"/>
              <c:yMode val="edge"/>
              <c:x val="3.7974683544303799E-2"/>
              <c:y val="0.34831519655548671"/>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950" b="1" i="0" u="none" strike="noStrike" baseline="0">
                <a:solidFill>
                  <a:srgbClr val="000000"/>
                </a:solidFill>
                <a:latin typeface="Arial"/>
                <a:ea typeface="Arial"/>
                <a:cs typeface="Arial"/>
              </a:defRPr>
            </a:pPr>
            <a:endParaRPr lang="sv-SE"/>
          </a:p>
        </c:txPr>
        <c:crossAx val="123709120"/>
        <c:crosses val="autoZero"/>
        <c:crossBetween val="midCat"/>
      </c:valAx>
      <c:spPr>
        <a:noFill/>
        <a:ln w="25400">
          <a:noFill/>
        </a:ln>
      </c:spPr>
    </c:plotArea>
    <c:legend>
      <c:legendPos val="r"/>
      <c:layout>
        <c:manualLayout>
          <c:xMode val="edge"/>
          <c:yMode val="edge"/>
          <c:x val="0.77426237859508062"/>
          <c:y val="0.50749161972730938"/>
          <c:w val="0.21843959378495409"/>
          <c:h val="0.32209737827715357"/>
        </c:manualLayout>
      </c:layout>
      <c:overlay val="0"/>
      <c:spPr>
        <a:solidFill>
          <a:srgbClr val="FFFFFF"/>
        </a:solidFill>
        <a:ln w="3175">
          <a:solidFill>
            <a:srgbClr val="000000"/>
          </a:solidFill>
          <a:prstDash val="solid"/>
        </a:ln>
      </c:spPr>
      <c:txPr>
        <a:bodyPr/>
        <a:lstStyle/>
        <a:p>
          <a:pPr>
            <a:defRPr sz="1790" b="1" i="0" u="none" strike="noStrike" baseline="0">
              <a:solidFill>
                <a:srgbClr val="000000"/>
              </a:solidFill>
              <a:latin typeface="Arial"/>
              <a:ea typeface="Arial"/>
              <a:cs typeface="Arial"/>
            </a:defRPr>
          </a:pPr>
          <a:endParaRPr lang="sv-SE"/>
        </a:p>
      </c:txPr>
    </c:legend>
    <c:plotVisOnly val="1"/>
    <c:dispBlanksAs val="gap"/>
    <c:showDLblsOverMax val="0"/>
  </c:chart>
  <c:spPr>
    <a:solidFill>
      <a:srgbClr val="FFFFFF"/>
    </a:solidFill>
    <a:ln w="3175">
      <a:solidFill>
        <a:srgbClr val="000000"/>
      </a:solidFill>
      <a:prstDash val="solid"/>
    </a:ln>
  </c:spPr>
  <c:txPr>
    <a:bodyPr/>
    <a:lstStyle/>
    <a:p>
      <a:pPr>
        <a:defRPr sz="1950" b="1" i="0" u="none" strike="noStrike" baseline="0">
          <a:solidFill>
            <a:srgbClr val="000000"/>
          </a:solidFill>
          <a:latin typeface="Arial"/>
          <a:ea typeface="Arial"/>
          <a:cs typeface="Arial"/>
        </a:defRPr>
      </a:pPr>
      <a:endParaRPr lang="sv-SE"/>
    </a:p>
  </c:txPr>
  <c:printSettings>
    <c:headerFooter alignWithMargins="0"/>
    <c:pageMargins b="1" l="0.75" r="0.75" t="1" header="0.5" footer="0.5"/>
    <c:pageSetup paperSize="9" orientation="landscape" horizontalDpi="300" verticalDpi="300"/>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763724154733821"/>
          <c:y val="0.13982541508154175"/>
          <c:w val="0.58544364105728453"/>
          <c:h val="0.60487002002505419"/>
        </c:manualLayout>
      </c:layout>
      <c:scatterChart>
        <c:scatterStyle val="lineMarker"/>
        <c:varyColors val="0"/>
        <c:ser>
          <c:idx val="0"/>
          <c:order val="0"/>
          <c:tx>
            <c:strRef>
              <c:f>Embu_Tit!$A$32</c:f>
              <c:strCache>
                <c:ptCount val="1"/>
                <c:pt idx="0">
                  <c:v>Total</c:v>
                </c:pt>
              </c:strCache>
            </c:strRef>
          </c:tx>
          <c:spPr>
            <a:ln w="25400">
              <a:solidFill>
                <a:srgbClr val="000000"/>
              </a:solidFill>
              <a:prstDash val="solid"/>
            </a:ln>
          </c:spPr>
          <c:marker>
            <c:symbol val="none"/>
          </c:marker>
          <c:xVal>
            <c:numRef>
              <c:f>Embu_Tit!$B$27:$AF$27</c:f>
              <c:numCache>
                <c:formatCode>General</c:formatCode>
                <c:ptCount val="31"/>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pt idx="18">
                  <c:v>2021</c:v>
                </c:pt>
                <c:pt idx="19">
                  <c:v>2022</c:v>
                </c:pt>
                <c:pt idx="20">
                  <c:v>2023</c:v>
                </c:pt>
                <c:pt idx="21">
                  <c:v>2024</c:v>
                </c:pt>
                <c:pt idx="22">
                  <c:v>2025</c:v>
                </c:pt>
                <c:pt idx="23">
                  <c:v>2026</c:v>
                </c:pt>
                <c:pt idx="24">
                  <c:v>2027</c:v>
                </c:pt>
                <c:pt idx="25">
                  <c:v>2028</c:v>
                </c:pt>
                <c:pt idx="26">
                  <c:v>2029</c:v>
                </c:pt>
                <c:pt idx="27">
                  <c:v>2030</c:v>
                </c:pt>
                <c:pt idx="28">
                  <c:v>2031</c:v>
                </c:pt>
                <c:pt idx="29">
                  <c:v>2032</c:v>
                </c:pt>
                <c:pt idx="30">
                  <c:v>2033</c:v>
                </c:pt>
              </c:numCache>
            </c:numRef>
          </c:xVal>
          <c:yVal>
            <c:numRef>
              <c:f>Embu_Tit!$B$32:$AF$32</c:f>
              <c:numCache>
                <c:formatCode>0.00</c:formatCode>
                <c:ptCount val="31"/>
                <c:pt idx="0">
                  <c:v>17.120000000000005</c:v>
                </c:pt>
                <c:pt idx="1">
                  <c:v>17.800041125501654</c:v>
                </c:pt>
                <c:pt idx="2">
                  <c:v>18.031346313809891</c:v>
                </c:pt>
                <c:pt idx="3">
                  <c:v>18.229542268805652</c:v>
                </c:pt>
                <c:pt idx="4">
                  <c:v>18.421866779056199</c:v>
                </c:pt>
                <c:pt idx="5">
                  <c:v>18.610174920198101</c:v>
                </c:pt>
                <c:pt idx="6">
                  <c:v>18.794661490431338</c:v>
                </c:pt>
                <c:pt idx="7">
                  <c:v>18.975411299126652</c:v>
                </c:pt>
                <c:pt idx="8">
                  <c:v>19.152500508141358</c:v>
                </c:pt>
                <c:pt idx="9">
                  <c:v>19.326003284023237</c:v>
                </c:pt>
                <c:pt idx="10">
                  <c:v>19.49599226169563</c:v>
                </c:pt>
                <c:pt idx="11">
                  <c:v>19.662538603137058</c:v>
                </c:pt>
                <c:pt idx="12">
                  <c:v>19.825712029019115</c:v>
                </c:pt>
                <c:pt idx="13">
                  <c:v>19.985580848014134</c:v>
                </c:pt>
                <c:pt idx="14">
                  <c:v>20.142211985398855</c:v>
                </c:pt>
                <c:pt idx="15">
                  <c:v>20.295671011071622</c:v>
                </c:pt>
                <c:pt idx="16">
                  <c:v>20.446022167001694</c:v>
                </c:pt>
                <c:pt idx="17">
                  <c:v>20.593328394122626</c:v>
                </c:pt>
                <c:pt idx="18">
                  <c:v>20.737651358680978</c:v>
                </c:pt>
                <c:pt idx="19">
                  <c:v>20.879051478051437</c:v>
                </c:pt>
                <c:pt idx="20">
                  <c:v>21.017587946029099</c:v>
                </c:pt>
                <c:pt idx="21">
                  <c:v>21.153318757609561</c:v>
                </c:pt>
                <c:pt idx="22">
                  <c:v>21.286300733267122</c:v>
                </c:pt>
                <c:pt idx="23">
                  <c:v>21.416589542741349</c:v>
                </c:pt>
                <c:pt idx="24">
                  <c:v>21.544239728341864</c:v>
                </c:pt>
                <c:pt idx="25">
                  <c:v>21.669304727781203</c:v>
                </c:pt>
                <c:pt idx="26">
                  <c:v>21.791836896545234</c:v>
                </c:pt>
                <c:pt idx="27">
                  <c:v>21.911887529810524</c:v>
                </c:pt>
                <c:pt idx="28">
                  <c:v>22.029506883917875</c:v>
                </c:pt>
                <c:pt idx="29">
                  <c:v>22.144744197410915</c:v>
                </c:pt>
                <c:pt idx="30">
                  <c:v>22.257647711648652</c:v>
                </c:pt>
              </c:numCache>
            </c:numRef>
          </c:yVal>
          <c:smooth val="0"/>
        </c:ser>
        <c:ser>
          <c:idx val="1"/>
          <c:order val="1"/>
          <c:tx>
            <c:strRef>
              <c:f>Embu_Tit!$A$31</c:f>
              <c:strCache>
                <c:ptCount val="1"/>
                <c:pt idx="0">
                  <c:v>Old</c:v>
                </c:pt>
              </c:strCache>
            </c:strRef>
          </c:tx>
          <c:spPr>
            <a:ln w="25400">
              <a:solidFill>
                <a:srgbClr val="DD0806"/>
              </a:solidFill>
              <a:prstDash val="solid"/>
            </a:ln>
          </c:spPr>
          <c:marker>
            <c:symbol val="none"/>
          </c:marker>
          <c:xVal>
            <c:numRef>
              <c:f>Embu_Tit!$B$27:$AF$27</c:f>
              <c:numCache>
                <c:formatCode>General</c:formatCode>
                <c:ptCount val="31"/>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pt idx="18">
                  <c:v>2021</c:v>
                </c:pt>
                <c:pt idx="19">
                  <c:v>2022</c:v>
                </c:pt>
                <c:pt idx="20">
                  <c:v>2023</c:v>
                </c:pt>
                <c:pt idx="21">
                  <c:v>2024</c:v>
                </c:pt>
                <c:pt idx="22">
                  <c:v>2025</c:v>
                </c:pt>
                <c:pt idx="23">
                  <c:v>2026</c:v>
                </c:pt>
                <c:pt idx="24">
                  <c:v>2027</c:v>
                </c:pt>
                <c:pt idx="25">
                  <c:v>2028</c:v>
                </c:pt>
                <c:pt idx="26">
                  <c:v>2029</c:v>
                </c:pt>
                <c:pt idx="27">
                  <c:v>2030</c:v>
                </c:pt>
                <c:pt idx="28">
                  <c:v>2031</c:v>
                </c:pt>
                <c:pt idx="29">
                  <c:v>2032</c:v>
                </c:pt>
                <c:pt idx="30">
                  <c:v>2033</c:v>
                </c:pt>
              </c:numCache>
            </c:numRef>
          </c:xVal>
          <c:yVal>
            <c:numRef>
              <c:f>Embu_Tit!$B$31:$AF$31</c:f>
              <c:numCache>
                <c:formatCode>0.00</c:formatCode>
                <c:ptCount val="31"/>
                <c:pt idx="0">
                  <c:v>16.170000000000005</c:v>
                </c:pt>
                <c:pt idx="1">
                  <c:v>16.303927240710347</c:v>
                </c:pt>
                <c:pt idx="2">
                  <c:v>16.499543963773473</c:v>
                </c:pt>
                <c:pt idx="3">
                  <c:v>16.695407682605641</c:v>
                </c:pt>
                <c:pt idx="4">
                  <c:v>16.887579781552272</c:v>
                </c:pt>
                <c:pt idx="5">
                  <c:v>17.075877962636987</c:v>
                </c:pt>
                <c:pt idx="6">
                  <c:v>17.260363881981892</c:v>
                </c:pt>
                <c:pt idx="7">
                  <c:v>17.441113648141748</c:v>
                </c:pt>
                <c:pt idx="8">
                  <c:v>17.618202854376765</c:v>
                </c:pt>
                <c:pt idx="9">
                  <c:v>17.791705630076994</c:v>
                </c:pt>
                <c:pt idx="10">
                  <c:v>17.961694607737517</c:v>
                </c:pt>
                <c:pt idx="11">
                  <c:v>18.128240949178167</c:v>
                </c:pt>
                <c:pt idx="12">
                  <c:v>18.291414375060175</c:v>
                </c:pt>
                <c:pt idx="13">
                  <c:v>18.45128319405519</c:v>
                </c:pt>
                <c:pt idx="14">
                  <c:v>18.607914331439911</c:v>
                </c:pt>
                <c:pt idx="15">
                  <c:v>18.761373357112678</c:v>
                </c:pt>
                <c:pt idx="16">
                  <c:v>18.911724513042749</c:v>
                </c:pt>
                <c:pt idx="17">
                  <c:v>19.059030740163681</c:v>
                </c:pt>
                <c:pt idx="18">
                  <c:v>19.203353704722034</c:v>
                </c:pt>
                <c:pt idx="19">
                  <c:v>19.344753824092493</c:v>
                </c:pt>
                <c:pt idx="20">
                  <c:v>19.483290292070155</c:v>
                </c:pt>
                <c:pt idx="21">
                  <c:v>19.619021103650617</c:v>
                </c:pt>
                <c:pt idx="22">
                  <c:v>19.752003079308178</c:v>
                </c:pt>
                <c:pt idx="23">
                  <c:v>19.882291888782404</c:v>
                </c:pt>
                <c:pt idx="24">
                  <c:v>20.00994207438292</c:v>
                </c:pt>
                <c:pt idx="25">
                  <c:v>20.135007073822258</c:v>
                </c:pt>
                <c:pt idx="26">
                  <c:v>20.25753924258629</c:v>
                </c:pt>
                <c:pt idx="27">
                  <c:v>20.37758987585158</c:v>
                </c:pt>
                <c:pt idx="28">
                  <c:v>20.495209229958931</c:v>
                </c:pt>
                <c:pt idx="29">
                  <c:v>20.610446543451971</c:v>
                </c:pt>
                <c:pt idx="30">
                  <c:v>20.723350057689707</c:v>
                </c:pt>
              </c:numCache>
            </c:numRef>
          </c:yVal>
          <c:smooth val="0"/>
        </c:ser>
        <c:ser>
          <c:idx val="4"/>
          <c:order val="2"/>
          <c:tx>
            <c:v>Cum. input</c:v>
          </c:tx>
          <c:spPr>
            <a:ln w="12700">
              <a:solidFill>
                <a:srgbClr val="4600A5"/>
              </a:solidFill>
              <a:prstDash val="solid"/>
            </a:ln>
          </c:spPr>
          <c:marker>
            <c:symbol val="none"/>
          </c:marker>
          <c:xVal>
            <c:numRef>
              <c:f>Embu_Tit!$B$27:$AF$27</c:f>
              <c:numCache>
                <c:formatCode>General</c:formatCode>
                <c:ptCount val="31"/>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pt idx="18">
                  <c:v>2021</c:v>
                </c:pt>
                <c:pt idx="19">
                  <c:v>2022</c:v>
                </c:pt>
                <c:pt idx="20">
                  <c:v>2023</c:v>
                </c:pt>
                <c:pt idx="21">
                  <c:v>2024</c:v>
                </c:pt>
                <c:pt idx="22">
                  <c:v>2025</c:v>
                </c:pt>
                <c:pt idx="23">
                  <c:v>2026</c:v>
                </c:pt>
                <c:pt idx="24">
                  <c:v>2027</c:v>
                </c:pt>
                <c:pt idx="25">
                  <c:v>2028</c:v>
                </c:pt>
                <c:pt idx="26">
                  <c:v>2029</c:v>
                </c:pt>
                <c:pt idx="27">
                  <c:v>2030</c:v>
                </c:pt>
                <c:pt idx="28">
                  <c:v>2031</c:v>
                </c:pt>
                <c:pt idx="29">
                  <c:v>2032</c:v>
                </c:pt>
                <c:pt idx="30">
                  <c:v>2033</c:v>
                </c:pt>
              </c:numCache>
            </c:numRef>
          </c:xVal>
          <c:yVal>
            <c:numRef>
              <c:f>Embu_Tit!$B$48:$AF$48</c:f>
              <c:numCache>
                <c:formatCode>General</c:formatCode>
                <c:ptCount val="31"/>
                <c:pt idx="0">
                  <c:v>0</c:v>
                </c:pt>
                <c:pt idx="1">
                  <c:v>4.1855640000000003</c:v>
                </c:pt>
                <c:pt idx="2">
                  <c:v>8.3711280000000006</c:v>
                </c:pt>
                <c:pt idx="3">
                  <c:v>12.556692000000002</c:v>
                </c:pt>
                <c:pt idx="4">
                  <c:v>16.742256000000001</c:v>
                </c:pt>
                <c:pt idx="5">
                  <c:v>20.927820000000001</c:v>
                </c:pt>
                <c:pt idx="6">
                  <c:v>25.113384000000003</c:v>
                </c:pt>
                <c:pt idx="7">
                  <c:v>29.298948000000003</c:v>
                </c:pt>
                <c:pt idx="8">
                  <c:v>33.484512000000002</c:v>
                </c:pt>
                <c:pt idx="9">
                  <c:v>37.670076000000002</c:v>
                </c:pt>
                <c:pt idx="10">
                  <c:v>41.855640000000001</c:v>
                </c:pt>
                <c:pt idx="11">
                  <c:v>46.041204</c:v>
                </c:pt>
                <c:pt idx="12">
                  <c:v>50.226768000000007</c:v>
                </c:pt>
                <c:pt idx="13">
                  <c:v>54.412332000000006</c:v>
                </c:pt>
                <c:pt idx="14">
                  <c:v>58.597896000000006</c:v>
                </c:pt>
                <c:pt idx="15">
                  <c:v>62.783460000000005</c:v>
                </c:pt>
                <c:pt idx="16">
                  <c:v>66.969024000000005</c:v>
                </c:pt>
                <c:pt idx="17">
                  <c:v>71.154588000000004</c:v>
                </c:pt>
                <c:pt idx="18">
                  <c:v>75.340152000000003</c:v>
                </c:pt>
                <c:pt idx="19">
                  <c:v>79.525716000000003</c:v>
                </c:pt>
                <c:pt idx="20">
                  <c:v>83.711280000000002</c:v>
                </c:pt>
                <c:pt idx="21">
                  <c:v>87.896844000000002</c:v>
                </c:pt>
                <c:pt idx="22">
                  <c:v>92.082408000000001</c:v>
                </c:pt>
                <c:pt idx="23">
                  <c:v>96.267972</c:v>
                </c:pt>
                <c:pt idx="24">
                  <c:v>100.45353600000001</c:v>
                </c:pt>
                <c:pt idx="25">
                  <c:v>104.63910000000001</c:v>
                </c:pt>
                <c:pt idx="26">
                  <c:v>108.82466400000001</c:v>
                </c:pt>
                <c:pt idx="27">
                  <c:v>113.01022800000001</c:v>
                </c:pt>
                <c:pt idx="28">
                  <c:v>117.19579200000001</c:v>
                </c:pt>
                <c:pt idx="29">
                  <c:v>121.38135600000001</c:v>
                </c:pt>
                <c:pt idx="30">
                  <c:v>125.56692000000001</c:v>
                </c:pt>
              </c:numCache>
            </c:numRef>
          </c:yVal>
          <c:smooth val="0"/>
        </c:ser>
        <c:ser>
          <c:idx val="2"/>
          <c:order val="3"/>
          <c:tx>
            <c:v>Meas. Tot. C</c:v>
          </c:tx>
          <c:spPr>
            <a:ln>
              <a:noFill/>
            </a:ln>
          </c:spPr>
          <c:marker>
            <c:symbol val="x"/>
            <c:size val="10"/>
            <c:spPr>
              <a:ln w="25400" cmpd="sng"/>
            </c:spPr>
          </c:marker>
          <c:xVal>
            <c:numRef>
              <c:f>Embu_Tit!$B$27:$AF$27</c:f>
              <c:numCache>
                <c:formatCode>General</c:formatCode>
                <c:ptCount val="31"/>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pt idx="18">
                  <c:v>2021</c:v>
                </c:pt>
                <c:pt idx="19">
                  <c:v>2022</c:v>
                </c:pt>
                <c:pt idx="20">
                  <c:v>2023</c:v>
                </c:pt>
                <c:pt idx="21">
                  <c:v>2024</c:v>
                </c:pt>
                <c:pt idx="22">
                  <c:v>2025</c:v>
                </c:pt>
                <c:pt idx="23">
                  <c:v>2026</c:v>
                </c:pt>
                <c:pt idx="24">
                  <c:v>2027</c:v>
                </c:pt>
                <c:pt idx="25">
                  <c:v>2028</c:v>
                </c:pt>
                <c:pt idx="26">
                  <c:v>2029</c:v>
                </c:pt>
                <c:pt idx="27">
                  <c:v>2030</c:v>
                </c:pt>
                <c:pt idx="28">
                  <c:v>2031</c:v>
                </c:pt>
                <c:pt idx="29">
                  <c:v>2032</c:v>
                </c:pt>
                <c:pt idx="30">
                  <c:v>2033</c:v>
                </c:pt>
              </c:numCache>
            </c:numRef>
          </c:xVal>
          <c:yVal>
            <c:numRef>
              <c:f>Embu_Tit!$B$25:$AF$25</c:f>
              <c:numCache>
                <c:formatCode>0.00</c:formatCode>
                <c:ptCount val="31"/>
                <c:pt idx="0">
                  <c:v>17.130000000000003</c:v>
                </c:pt>
              </c:numCache>
            </c:numRef>
          </c:yVal>
          <c:smooth val="1"/>
        </c:ser>
        <c:dLbls>
          <c:showLegendKey val="0"/>
          <c:showVal val="0"/>
          <c:showCatName val="0"/>
          <c:showSerName val="0"/>
          <c:showPercent val="0"/>
          <c:showBubbleSize val="0"/>
        </c:dLbls>
        <c:axId val="125047872"/>
        <c:axId val="125048448"/>
      </c:scatterChart>
      <c:valAx>
        <c:axId val="125047872"/>
        <c:scaling>
          <c:orientation val="minMax"/>
        </c:scaling>
        <c:delete val="0"/>
        <c:axPos val="b"/>
        <c:title>
          <c:tx>
            <c:rich>
              <a:bodyPr/>
              <a:lstStyle/>
              <a:p>
                <a:pPr>
                  <a:defRPr sz="1950" b="1" i="0" u="none" strike="noStrike" baseline="0">
                    <a:solidFill>
                      <a:srgbClr val="000000"/>
                    </a:solidFill>
                    <a:latin typeface="Arial"/>
                    <a:ea typeface="Arial"/>
                    <a:cs typeface="Arial"/>
                  </a:defRPr>
                </a:pPr>
                <a:r>
                  <a:rPr lang="en-US"/>
                  <a:t>Time</a:t>
                </a:r>
              </a:p>
            </c:rich>
          </c:tx>
          <c:layout>
            <c:manualLayout>
              <c:xMode val="edge"/>
              <c:yMode val="edge"/>
              <c:x val="0.38713124467036553"/>
              <c:y val="0.86142479381088588"/>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950" b="1" i="0" u="none" strike="noStrike" baseline="0">
                <a:solidFill>
                  <a:srgbClr val="000000"/>
                </a:solidFill>
                <a:latin typeface="Arial"/>
                <a:ea typeface="Arial"/>
                <a:cs typeface="Arial"/>
              </a:defRPr>
            </a:pPr>
            <a:endParaRPr lang="sv-SE"/>
          </a:p>
        </c:txPr>
        <c:crossAx val="125048448"/>
        <c:crosses val="autoZero"/>
        <c:crossBetween val="midCat"/>
      </c:valAx>
      <c:valAx>
        <c:axId val="125048448"/>
        <c:scaling>
          <c:orientation val="minMax"/>
          <c:min val="0"/>
        </c:scaling>
        <c:delete val="0"/>
        <c:axPos val="l"/>
        <c:title>
          <c:tx>
            <c:rich>
              <a:bodyPr/>
              <a:lstStyle/>
              <a:p>
                <a:pPr>
                  <a:defRPr sz="1950" b="1" i="0" u="none" strike="noStrike" baseline="0">
                    <a:solidFill>
                      <a:srgbClr val="000000"/>
                    </a:solidFill>
                    <a:latin typeface="Arial"/>
                    <a:ea typeface="Arial"/>
                    <a:cs typeface="Arial"/>
                  </a:defRPr>
                </a:pPr>
                <a:r>
                  <a:rPr lang="en-US"/>
                  <a:t>C mass</a:t>
                </a:r>
              </a:p>
            </c:rich>
          </c:tx>
          <c:layout>
            <c:manualLayout>
              <c:xMode val="edge"/>
              <c:yMode val="edge"/>
              <c:x val="3.7974683544303799E-2"/>
              <c:y val="0.34831519655548671"/>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950" b="1" i="0" u="none" strike="noStrike" baseline="0">
                <a:solidFill>
                  <a:srgbClr val="000000"/>
                </a:solidFill>
                <a:latin typeface="Arial"/>
                <a:ea typeface="Arial"/>
                <a:cs typeface="Arial"/>
              </a:defRPr>
            </a:pPr>
            <a:endParaRPr lang="sv-SE"/>
          </a:p>
        </c:txPr>
        <c:crossAx val="125047872"/>
        <c:crosses val="autoZero"/>
        <c:crossBetween val="midCat"/>
      </c:valAx>
      <c:spPr>
        <a:noFill/>
        <a:ln w="25400">
          <a:noFill/>
        </a:ln>
      </c:spPr>
    </c:plotArea>
    <c:legend>
      <c:legendPos val="r"/>
      <c:layout>
        <c:manualLayout>
          <c:xMode val="edge"/>
          <c:yMode val="edge"/>
          <c:x val="0.77426237859508062"/>
          <c:y val="0.50749161972730938"/>
          <c:w val="0.19047875344695836"/>
          <c:h val="0.25767790262172285"/>
        </c:manualLayout>
      </c:layout>
      <c:overlay val="0"/>
      <c:spPr>
        <a:solidFill>
          <a:srgbClr val="FFFFFF"/>
        </a:solidFill>
        <a:ln w="3175">
          <a:solidFill>
            <a:srgbClr val="000000"/>
          </a:solidFill>
          <a:prstDash val="solid"/>
        </a:ln>
      </c:spPr>
      <c:txPr>
        <a:bodyPr/>
        <a:lstStyle/>
        <a:p>
          <a:pPr>
            <a:defRPr sz="1790" b="1" i="0" u="none" strike="noStrike" baseline="0">
              <a:solidFill>
                <a:srgbClr val="000000"/>
              </a:solidFill>
              <a:latin typeface="Arial"/>
              <a:ea typeface="Arial"/>
              <a:cs typeface="Arial"/>
            </a:defRPr>
          </a:pPr>
          <a:endParaRPr lang="sv-SE"/>
        </a:p>
      </c:txPr>
    </c:legend>
    <c:plotVisOnly val="1"/>
    <c:dispBlanksAs val="gap"/>
    <c:showDLblsOverMax val="0"/>
  </c:chart>
  <c:spPr>
    <a:solidFill>
      <a:srgbClr val="FFFFFF"/>
    </a:solidFill>
    <a:ln w="3175">
      <a:solidFill>
        <a:srgbClr val="000000"/>
      </a:solidFill>
      <a:prstDash val="solid"/>
    </a:ln>
  </c:spPr>
  <c:txPr>
    <a:bodyPr/>
    <a:lstStyle/>
    <a:p>
      <a:pPr>
        <a:defRPr sz="1950" b="1" i="0" u="none" strike="noStrike" baseline="0">
          <a:solidFill>
            <a:srgbClr val="000000"/>
          </a:solidFill>
          <a:latin typeface="Arial"/>
          <a:ea typeface="Arial"/>
          <a:cs typeface="Arial"/>
        </a:defRPr>
      </a:pPr>
      <a:endParaRPr lang="sv-SE"/>
    </a:p>
  </c:txPr>
  <c:printSettings>
    <c:headerFooter alignWithMargins="0"/>
    <c:pageMargins b="1" l="0.75" r="0.75" t="1" header="0.5" footer="0.5"/>
    <c:pageSetup paperSize="9" orientation="landscape" horizontalDpi="300" verticalDpi="300"/>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2899786780383798E-2"/>
          <c:y val="5.3941908713692949E-2"/>
          <c:w val="0.7931769722814499"/>
          <c:h val="0.85269709543568462"/>
        </c:manualLayout>
      </c:layout>
      <c:scatterChart>
        <c:scatterStyle val="lineMarker"/>
        <c:varyColors val="0"/>
        <c:ser>
          <c:idx val="0"/>
          <c:order val="0"/>
          <c:tx>
            <c:strRef>
              <c:f>Embu_Tit!$A$33</c:f>
              <c:strCache>
                <c:ptCount val="1"/>
                <c:pt idx="0">
                  <c:v>Tot C inc. Inert</c:v>
                </c:pt>
              </c:strCache>
            </c:strRef>
          </c:tx>
          <c:spPr>
            <a:ln w="38100">
              <a:solidFill>
                <a:srgbClr val="000090"/>
              </a:solidFill>
              <a:prstDash val="solid"/>
            </a:ln>
          </c:spPr>
          <c:marker>
            <c:symbol val="none"/>
          </c:marker>
          <c:xVal>
            <c:numRef>
              <c:f>Embu_Tit!$B$27:$L$27</c:f>
              <c:numCache>
                <c:formatCode>General</c:formatCode>
                <c:ptCount val="11"/>
                <c:pt idx="0">
                  <c:v>2003</c:v>
                </c:pt>
                <c:pt idx="1">
                  <c:v>2004</c:v>
                </c:pt>
                <c:pt idx="2">
                  <c:v>2005</c:v>
                </c:pt>
                <c:pt idx="3">
                  <c:v>2006</c:v>
                </c:pt>
                <c:pt idx="4">
                  <c:v>2007</c:v>
                </c:pt>
                <c:pt idx="5">
                  <c:v>2008</c:v>
                </c:pt>
                <c:pt idx="6">
                  <c:v>2009</c:v>
                </c:pt>
                <c:pt idx="7">
                  <c:v>2010</c:v>
                </c:pt>
                <c:pt idx="8">
                  <c:v>2011</c:v>
                </c:pt>
                <c:pt idx="9">
                  <c:v>2012</c:v>
                </c:pt>
                <c:pt idx="10">
                  <c:v>2013</c:v>
                </c:pt>
              </c:numCache>
            </c:numRef>
          </c:xVal>
          <c:yVal>
            <c:numRef>
              <c:f>Embu_Tit!$B$33:$L$33</c:f>
              <c:numCache>
                <c:formatCode>0.00</c:formatCode>
                <c:ptCount val="11"/>
                <c:pt idx="0">
                  <c:v>34.260000000000005</c:v>
                </c:pt>
                <c:pt idx="1">
                  <c:v>34.940041125501651</c:v>
                </c:pt>
                <c:pt idx="2">
                  <c:v>35.171346313809892</c:v>
                </c:pt>
                <c:pt idx="3">
                  <c:v>35.369542268805652</c:v>
                </c:pt>
                <c:pt idx="4">
                  <c:v>35.561866779056203</c:v>
                </c:pt>
                <c:pt idx="5">
                  <c:v>35.750174920198106</c:v>
                </c:pt>
                <c:pt idx="6">
                  <c:v>35.934661490431338</c:v>
                </c:pt>
                <c:pt idx="7">
                  <c:v>36.115411299126649</c:v>
                </c:pt>
                <c:pt idx="8">
                  <c:v>36.292500508141359</c:v>
                </c:pt>
                <c:pt idx="9">
                  <c:v>36.466003284023238</c:v>
                </c:pt>
                <c:pt idx="10">
                  <c:v>36.635992261695634</c:v>
                </c:pt>
              </c:numCache>
            </c:numRef>
          </c:yVal>
          <c:smooth val="0"/>
        </c:ser>
        <c:ser>
          <c:idx val="1"/>
          <c:order val="1"/>
          <c:tx>
            <c:strRef>
              <c:f>Embu_Tit!$A$26</c:f>
              <c:strCache>
                <c:ptCount val="1"/>
                <c:pt idx="0">
                  <c:v>Meas_Tot</c:v>
                </c:pt>
              </c:strCache>
            </c:strRef>
          </c:tx>
          <c:spPr>
            <a:ln w="28575">
              <a:noFill/>
            </a:ln>
          </c:spPr>
          <c:marker>
            <c:symbol val="square"/>
            <c:size val="5"/>
            <c:spPr>
              <a:solidFill>
                <a:srgbClr val="F20884"/>
              </a:solidFill>
              <a:ln>
                <a:solidFill>
                  <a:srgbClr val="F20884"/>
                </a:solidFill>
                <a:prstDash val="solid"/>
              </a:ln>
            </c:spPr>
          </c:marker>
          <c:xVal>
            <c:numRef>
              <c:f>Embu_Tit!$B$27:$L$27</c:f>
              <c:numCache>
                <c:formatCode>General</c:formatCode>
                <c:ptCount val="11"/>
                <c:pt idx="0">
                  <c:v>2003</c:v>
                </c:pt>
                <c:pt idx="1">
                  <c:v>2004</c:v>
                </c:pt>
                <c:pt idx="2">
                  <c:v>2005</c:v>
                </c:pt>
                <c:pt idx="3">
                  <c:v>2006</c:v>
                </c:pt>
                <c:pt idx="4">
                  <c:v>2007</c:v>
                </c:pt>
                <c:pt idx="5">
                  <c:v>2008</c:v>
                </c:pt>
                <c:pt idx="6">
                  <c:v>2009</c:v>
                </c:pt>
                <c:pt idx="7">
                  <c:v>2010</c:v>
                </c:pt>
                <c:pt idx="8">
                  <c:v>2011</c:v>
                </c:pt>
                <c:pt idx="9">
                  <c:v>2012</c:v>
                </c:pt>
                <c:pt idx="10">
                  <c:v>2013</c:v>
                </c:pt>
              </c:numCache>
            </c:numRef>
          </c:xVal>
          <c:yVal>
            <c:numRef>
              <c:f>Embu_Tit!$B$26:$K$26</c:f>
              <c:numCache>
                <c:formatCode>General</c:formatCode>
                <c:ptCount val="10"/>
                <c:pt idx="0">
                  <c:v>34.270000000000003</c:v>
                </c:pt>
              </c:numCache>
            </c:numRef>
          </c:yVal>
          <c:smooth val="0"/>
        </c:ser>
        <c:dLbls>
          <c:showLegendKey val="0"/>
          <c:showVal val="0"/>
          <c:showCatName val="0"/>
          <c:showSerName val="0"/>
          <c:showPercent val="0"/>
          <c:showBubbleSize val="0"/>
        </c:dLbls>
        <c:axId val="125092992"/>
        <c:axId val="125093568"/>
      </c:scatterChart>
      <c:valAx>
        <c:axId val="12509299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sv-SE"/>
          </a:p>
        </c:txPr>
        <c:crossAx val="125093568"/>
        <c:crosses val="autoZero"/>
        <c:crossBetween val="midCat"/>
      </c:valAx>
      <c:valAx>
        <c:axId val="125093568"/>
        <c:scaling>
          <c:orientation val="minMax"/>
          <c:min val="0"/>
        </c:scaling>
        <c:delete val="0"/>
        <c:axPos val="l"/>
        <c:majorGridlines>
          <c:spPr>
            <a:ln w="3175">
              <a:solidFill>
                <a:srgbClr val="000000"/>
              </a:solidFill>
              <a:prstDash val="solid"/>
            </a:ln>
          </c:spPr>
        </c:majorGridlines>
        <c:numFmt formatCode="0.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sv-SE"/>
          </a:p>
        </c:txPr>
        <c:crossAx val="125092992"/>
        <c:crosses val="autoZero"/>
        <c:crossBetween val="midCat"/>
      </c:valAx>
      <c:spPr>
        <a:solidFill>
          <a:srgbClr val="C0C0C0"/>
        </a:solidFill>
        <a:ln w="12700">
          <a:solidFill>
            <a:srgbClr val="808080"/>
          </a:solidFill>
          <a:prstDash val="solid"/>
        </a:ln>
      </c:spPr>
    </c:plotArea>
    <c:legend>
      <c:legendPos val="r"/>
      <c:layout>
        <c:manualLayout>
          <c:xMode val="edge"/>
          <c:yMode val="edge"/>
          <c:x val="0.88486140724946694"/>
          <c:y val="0.43568464730290457"/>
          <c:w val="0.10660980810234544"/>
          <c:h val="8.9211618257261427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sv-SE"/>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 r="0.75" t="1" header="0.5" footer="0.5"/>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763724154733821"/>
          <c:y val="0.13982541508154175"/>
          <c:w val="0.58544364105728453"/>
          <c:h val="0.60487002002505419"/>
        </c:manualLayout>
      </c:layout>
      <c:scatterChart>
        <c:scatterStyle val="lineMarker"/>
        <c:varyColors val="0"/>
        <c:ser>
          <c:idx val="0"/>
          <c:order val="0"/>
          <c:tx>
            <c:strRef>
              <c:f>Embu_Tit!$A$33</c:f>
              <c:strCache>
                <c:ptCount val="1"/>
                <c:pt idx="0">
                  <c:v>Tot C inc. Inert</c:v>
                </c:pt>
              </c:strCache>
            </c:strRef>
          </c:tx>
          <c:spPr>
            <a:ln w="25400">
              <a:solidFill>
                <a:srgbClr val="000000"/>
              </a:solidFill>
              <a:prstDash val="solid"/>
            </a:ln>
          </c:spPr>
          <c:marker>
            <c:symbol val="none"/>
          </c:marker>
          <c:xVal>
            <c:numRef>
              <c:f>Embu_Tit!$B$27:$AF$27</c:f>
              <c:numCache>
                <c:formatCode>General</c:formatCode>
                <c:ptCount val="31"/>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pt idx="18">
                  <c:v>2021</c:v>
                </c:pt>
                <c:pt idx="19">
                  <c:v>2022</c:v>
                </c:pt>
                <c:pt idx="20">
                  <c:v>2023</c:v>
                </c:pt>
                <c:pt idx="21">
                  <c:v>2024</c:v>
                </c:pt>
                <c:pt idx="22">
                  <c:v>2025</c:v>
                </c:pt>
                <c:pt idx="23">
                  <c:v>2026</c:v>
                </c:pt>
                <c:pt idx="24">
                  <c:v>2027</c:v>
                </c:pt>
                <c:pt idx="25">
                  <c:v>2028</c:v>
                </c:pt>
                <c:pt idx="26">
                  <c:v>2029</c:v>
                </c:pt>
                <c:pt idx="27">
                  <c:v>2030</c:v>
                </c:pt>
                <c:pt idx="28">
                  <c:v>2031</c:v>
                </c:pt>
                <c:pt idx="29">
                  <c:v>2032</c:v>
                </c:pt>
                <c:pt idx="30">
                  <c:v>2033</c:v>
                </c:pt>
              </c:numCache>
            </c:numRef>
          </c:xVal>
          <c:yVal>
            <c:numRef>
              <c:f>Embu_Tit!$B$33:$AF$33</c:f>
              <c:numCache>
                <c:formatCode>0.00</c:formatCode>
                <c:ptCount val="31"/>
                <c:pt idx="0">
                  <c:v>34.260000000000005</c:v>
                </c:pt>
                <c:pt idx="1">
                  <c:v>34.940041125501651</c:v>
                </c:pt>
                <c:pt idx="2">
                  <c:v>35.171346313809892</c:v>
                </c:pt>
                <c:pt idx="3">
                  <c:v>35.369542268805652</c:v>
                </c:pt>
                <c:pt idx="4">
                  <c:v>35.561866779056203</c:v>
                </c:pt>
                <c:pt idx="5">
                  <c:v>35.750174920198106</c:v>
                </c:pt>
                <c:pt idx="6">
                  <c:v>35.934661490431338</c:v>
                </c:pt>
                <c:pt idx="7">
                  <c:v>36.115411299126649</c:v>
                </c:pt>
                <c:pt idx="8">
                  <c:v>36.292500508141359</c:v>
                </c:pt>
                <c:pt idx="9">
                  <c:v>36.466003284023238</c:v>
                </c:pt>
                <c:pt idx="10">
                  <c:v>36.635992261695634</c:v>
                </c:pt>
                <c:pt idx="11">
                  <c:v>36.802538603137059</c:v>
                </c:pt>
                <c:pt idx="12">
                  <c:v>36.965712029019116</c:v>
                </c:pt>
                <c:pt idx="13">
                  <c:v>37.125580848014138</c:v>
                </c:pt>
                <c:pt idx="14">
                  <c:v>37.28221198539886</c:v>
                </c:pt>
                <c:pt idx="15">
                  <c:v>37.435671011071619</c:v>
                </c:pt>
                <c:pt idx="16">
                  <c:v>37.586022167001694</c:v>
                </c:pt>
                <c:pt idx="17">
                  <c:v>37.733328394122623</c:v>
                </c:pt>
                <c:pt idx="18">
                  <c:v>37.877651358680978</c:v>
                </c:pt>
                <c:pt idx="19">
                  <c:v>38.019051478051438</c:v>
                </c:pt>
                <c:pt idx="20">
                  <c:v>38.157587946029096</c:v>
                </c:pt>
                <c:pt idx="21">
                  <c:v>38.293318757609562</c:v>
                </c:pt>
                <c:pt idx="22">
                  <c:v>38.426300733267126</c:v>
                </c:pt>
                <c:pt idx="23">
                  <c:v>38.556589542741349</c:v>
                </c:pt>
                <c:pt idx="24">
                  <c:v>38.684239728341865</c:v>
                </c:pt>
                <c:pt idx="25">
                  <c:v>38.809304727781203</c:v>
                </c:pt>
                <c:pt idx="26">
                  <c:v>38.931836896545235</c:v>
                </c:pt>
                <c:pt idx="27">
                  <c:v>39.051887529810529</c:v>
                </c:pt>
                <c:pt idx="28">
                  <c:v>39.169506883917876</c:v>
                </c:pt>
                <c:pt idx="29">
                  <c:v>39.284744197410916</c:v>
                </c:pt>
                <c:pt idx="30">
                  <c:v>39.397647711648652</c:v>
                </c:pt>
              </c:numCache>
            </c:numRef>
          </c:yVal>
          <c:smooth val="0"/>
        </c:ser>
        <c:ser>
          <c:idx val="1"/>
          <c:order val="1"/>
          <c:tx>
            <c:strRef>
              <c:f>Embu_Tit!$A$34</c:f>
              <c:strCache>
                <c:ptCount val="1"/>
                <c:pt idx="0">
                  <c:v>Old+inert</c:v>
                </c:pt>
              </c:strCache>
            </c:strRef>
          </c:tx>
          <c:spPr>
            <a:ln w="25400">
              <a:solidFill>
                <a:srgbClr val="DD0806"/>
              </a:solidFill>
              <a:prstDash val="solid"/>
            </a:ln>
          </c:spPr>
          <c:marker>
            <c:symbol val="none"/>
          </c:marker>
          <c:xVal>
            <c:numRef>
              <c:f>Embu_Tit!$B$27:$AF$27</c:f>
              <c:numCache>
                <c:formatCode>General</c:formatCode>
                <c:ptCount val="31"/>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pt idx="18">
                  <c:v>2021</c:v>
                </c:pt>
                <c:pt idx="19">
                  <c:v>2022</c:v>
                </c:pt>
                <c:pt idx="20">
                  <c:v>2023</c:v>
                </c:pt>
                <c:pt idx="21">
                  <c:v>2024</c:v>
                </c:pt>
                <c:pt idx="22">
                  <c:v>2025</c:v>
                </c:pt>
                <c:pt idx="23">
                  <c:v>2026</c:v>
                </c:pt>
                <c:pt idx="24">
                  <c:v>2027</c:v>
                </c:pt>
                <c:pt idx="25">
                  <c:v>2028</c:v>
                </c:pt>
                <c:pt idx="26">
                  <c:v>2029</c:v>
                </c:pt>
                <c:pt idx="27">
                  <c:v>2030</c:v>
                </c:pt>
                <c:pt idx="28">
                  <c:v>2031</c:v>
                </c:pt>
                <c:pt idx="29">
                  <c:v>2032</c:v>
                </c:pt>
                <c:pt idx="30">
                  <c:v>2033</c:v>
                </c:pt>
              </c:numCache>
            </c:numRef>
          </c:xVal>
          <c:yVal>
            <c:numRef>
              <c:f>Embu_Tit!$B$34:$AF$34</c:f>
              <c:numCache>
                <c:formatCode>0.00</c:formatCode>
                <c:ptCount val="31"/>
                <c:pt idx="0">
                  <c:v>33.31</c:v>
                </c:pt>
                <c:pt idx="1">
                  <c:v>33.443927240710352</c:v>
                </c:pt>
                <c:pt idx="2">
                  <c:v>33.639543963773477</c:v>
                </c:pt>
                <c:pt idx="3">
                  <c:v>33.835407682605641</c:v>
                </c:pt>
                <c:pt idx="4">
                  <c:v>34.027579781552276</c:v>
                </c:pt>
                <c:pt idx="5">
                  <c:v>34.215877962636988</c:v>
                </c:pt>
                <c:pt idx="6">
                  <c:v>34.400363881981889</c:v>
                </c:pt>
                <c:pt idx="7">
                  <c:v>34.581113648141752</c:v>
                </c:pt>
                <c:pt idx="8">
                  <c:v>34.758202854376762</c:v>
                </c:pt>
                <c:pt idx="9">
                  <c:v>34.931705630076991</c:v>
                </c:pt>
                <c:pt idx="10">
                  <c:v>35.101694607737514</c:v>
                </c:pt>
                <c:pt idx="11">
                  <c:v>35.268240949178164</c:v>
                </c:pt>
                <c:pt idx="12">
                  <c:v>35.431414375060172</c:v>
                </c:pt>
                <c:pt idx="13">
                  <c:v>35.591283194055194</c:v>
                </c:pt>
                <c:pt idx="14">
                  <c:v>35.747914331439915</c:v>
                </c:pt>
                <c:pt idx="15">
                  <c:v>35.901373357112675</c:v>
                </c:pt>
                <c:pt idx="16">
                  <c:v>36.05172451304275</c:v>
                </c:pt>
                <c:pt idx="17">
                  <c:v>36.199030740163678</c:v>
                </c:pt>
                <c:pt idx="18">
                  <c:v>36.343353704722034</c:v>
                </c:pt>
                <c:pt idx="19">
                  <c:v>36.484753824092493</c:v>
                </c:pt>
                <c:pt idx="20">
                  <c:v>36.623290292070152</c:v>
                </c:pt>
                <c:pt idx="21">
                  <c:v>36.759021103650618</c:v>
                </c:pt>
                <c:pt idx="22">
                  <c:v>36.892003079308182</c:v>
                </c:pt>
                <c:pt idx="23">
                  <c:v>37.022291888782405</c:v>
                </c:pt>
                <c:pt idx="24">
                  <c:v>37.149942074382921</c:v>
                </c:pt>
                <c:pt idx="25">
                  <c:v>37.275007073822259</c:v>
                </c:pt>
                <c:pt idx="26">
                  <c:v>37.397539242586291</c:v>
                </c:pt>
                <c:pt idx="27">
                  <c:v>37.517589875851584</c:v>
                </c:pt>
                <c:pt idx="28">
                  <c:v>37.635209229958932</c:v>
                </c:pt>
                <c:pt idx="29">
                  <c:v>37.750446543451972</c:v>
                </c:pt>
                <c:pt idx="30">
                  <c:v>37.863350057689708</c:v>
                </c:pt>
              </c:numCache>
            </c:numRef>
          </c:yVal>
          <c:smooth val="0"/>
        </c:ser>
        <c:ser>
          <c:idx val="4"/>
          <c:order val="2"/>
          <c:tx>
            <c:v>Cum. input</c:v>
          </c:tx>
          <c:spPr>
            <a:ln w="12700">
              <a:solidFill>
                <a:srgbClr val="4600A5"/>
              </a:solidFill>
              <a:prstDash val="solid"/>
            </a:ln>
          </c:spPr>
          <c:marker>
            <c:symbol val="none"/>
          </c:marker>
          <c:xVal>
            <c:numRef>
              <c:f>Embu_Tit!$B$27:$AF$27</c:f>
              <c:numCache>
                <c:formatCode>General</c:formatCode>
                <c:ptCount val="31"/>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pt idx="18">
                  <c:v>2021</c:v>
                </c:pt>
                <c:pt idx="19">
                  <c:v>2022</c:v>
                </c:pt>
                <c:pt idx="20">
                  <c:v>2023</c:v>
                </c:pt>
                <c:pt idx="21">
                  <c:v>2024</c:v>
                </c:pt>
                <c:pt idx="22">
                  <c:v>2025</c:v>
                </c:pt>
                <c:pt idx="23">
                  <c:v>2026</c:v>
                </c:pt>
                <c:pt idx="24">
                  <c:v>2027</c:v>
                </c:pt>
                <c:pt idx="25">
                  <c:v>2028</c:v>
                </c:pt>
                <c:pt idx="26">
                  <c:v>2029</c:v>
                </c:pt>
                <c:pt idx="27">
                  <c:v>2030</c:v>
                </c:pt>
                <c:pt idx="28">
                  <c:v>2031</c:v>
                </c:pt>
                <c:pt idx="29">
                  <c:v>2032</c:v>
                </c:pt>
                <c:pt idx="30">
                  <c:v>2033</c:v>
                </c:pt>
              </c:numCache>
            </c:numRef>
          </c:xVal>
          <c:yVal>
            <c:numRef>
              <c:f>Embu_Tit!$B$48:$AF$48</c:f>
              <c:numCache>
                <c:formatCode>General</c:formatCode>
                <c:ptCount val="31"/>
                <c:pt idx="0">
                  <c:v>0</c:v>
                </c:pt>
                <c:pt idx="1">
                  <c:v>4.1855640000000003</c:v>
                </c:pt>
                <c:pt idx="2">
                  <c:v>8.3711280000000006</c:v>
                </c:pt>
                <c:pt idx="3">
                  <c:v>12.556692000000002</c:v>
                </c:pt>
                <c:pt idx="4">
                  <c:v>16.742256000000001</c:v>
                </c:pt>
                <c:pt idx="5">
                  <c:v>20.927820000000001</c:v>
                </c:pt>
                <c:pt idx="6">
                  <c:v>25.113384000000003</c:v>
                </c:pt>
                <c:pt idx="7">
                  <c:v>29.298948000000003</c:v>
                </c:pt>
                <c:pt idx="8">
                  <c:v>33.484512000000002</c:v>
                </c:pt>
                <c:pt idx="9">
                  <c:v>37.670076000000002</c:v>
                </c:pt>
                <c:pt idx="10">
                  <c:v>41.855640000000001</c:v>
                </c:pt>
                <c:pt idx="11">
                  <c:v>46.041204</c:v>
                </c:pt>
                <c:pt idx="12">
                  <c:v>50.226768000000007</c:v>
                </c:pt>
                <c:pt idx="13">
                  <c:v>54.412332000000006</c:v>
                </c:pt>
                <c:pt idx="14">
                  <c:v>58.597896000000006</c:v>
                </c:pt>
                <c:pt idx="15">
                  <c:v>62.783460000000005</c:v>
                </c:pt>
                <c:pt idx="16">
                  <c:v>66.969024000000005</c:v>
                </c:pt>
                <c:pt idx="17">
                  <c:v>71.154588000000004</c:v>
                </c:pt>
                <c:pt idx="18">
                  <c:v>75.340152000000003</c:v>
                </c:pt>
                <c:pt idx="19">
                  <c:v>79.525716000000003</c:v>
                </c:pt>
                <c:pt idx="20">
                  <c:v>83.711280000000002</c:v>
                </c:pt>
                <c:pt idx="21">
                  <c:v>87.896844000000002</c:v>
                </c:pt>
                <c:pt idx="22">
                  <c:v>92.082408000000001</c:v>
                </c:pt>
                <c:pt idx="23">
                  <c:v>96.267972</c:v>
                </c:pt>
                <c:pt idx="24">
                  <c:v>100.45353600000001</c:v>
                </c:pt>
                <c:pt idx="25">
                  <c:v>104.63910000000001</c:v>
                </c:pt>
                <c:pt idx="26">
                  <c:v>108.82466400000001</c:v>
                </c:pt>
                <c:pt idx="27">
                  <c:v>113.01022800000001</c:v>
                </c:pt>
                <c:pt idx="28">
                  <c:v>117.19579200000001</c:v>
                </c:pt>
                <c:pt idx="29">
                  <c:v>121.38135600000001</c:v>
                </c:pt>
                <c:pt idx="30">
                  <c:v>125.56692000000001</c:v>
                </c:pt>
              </c:numCache>
            </c:numRef>
          </c:yVal>
          <c:smooth val="0"/>
        </c:ser>
        <c:ser>
          <c:idx val="2"/>
          <c:order val="3"/>
          <c:tx>
            <c:v>Meas. Tot. C</c:v>
          </c:tx>
          <c:spPr>
            <a:ln>
              <a:noFill/>
            </a:ln>
          </c:spPr>
          <c:marker>
            <c:symbol val="x"/>
            <c:size val="10"/>
            <c:spPr>
              <a:ln w="25400" cmpd="sng"/>
            </c:spPr>
          </c:marker>
          <c:xVal>
            <c:numRef>
              <c:f>Embu_Tit!$B$27:$AF$27</c:f>
              <c:numCache>
                <c:formatCode>General</c:formatCode>
                <c:ptCount val="31"/>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pt idx="18">
                  <c:v>2021</c:v>
                </c:pt>
                <c:pt idx="19">
                  <c:v>2022</c:v>
                </c:pt>
                <c:pt idx="20">
                  <c:v>2023</c:v>
                </c:pt>
                <c:pt idx="21">
                  <c:v>2024</c:v>
                </c:pt>
                <c:pt idx="22">
                  <c:v>2025</c:v>
                </c:pt>
                <c:pt idx="23">
                  <c:v>2026</c:v>
                </c:pt>
                <c:pt idx="24">
                  <c:v>2027</c:v>
                </c:pt>
                <c:pt idx="25">
                  <c:v>2028</c:v>
                </c:pt>
                <c:pt idx="26">
                  <c:v>2029</c:v>
                </c:pt>
                <c:pt idx="27">
                  <c:v>2030</c:v>
                </c:pt>
                <c:pt idx="28">
                  <c:v>2031</c:v>
                </c:pt>
                <c:pt idx="29">
                  <c:v>2032</c:v>
                </c:pt>
                <c:pt idx="30">
                  <c:v>2033</c:v>
                </c:pt>
              </c:numCache>
            </c:numRef>
          </c:xVal>
          <c:yVal>
            <c:numRef>
              <c:f>Embu_Tit!$B$26:$AF$26</c:f>
              <c:numCache>
                <c:formatCode>General</c:formatCode>
                <c:ptCount val="31"/>
                <c:pt idx="0">
                  <c:v>34.270000000000003</c:v>
                </c:pt>
              </c:numCache>
            </c:numRef>
          </c:yVal>
          <c:smooth val="1"/>
        </c:ser>
        <c:ser>
          <c:idx val="3"/>
          <c:order val="4"/>
          <c:tx>
            <c:strRef>
              <c:f>Embu_Tit!$A$38</c:f>
              <c:strCache>
                <c:ptCount val="1"/>
                <c:pt idx="0">
                  <c:v>Inert</c:v>
                </c:pt>
              </c:strCache>
            </c:strRef>
          </c:tx>
          <c:spPr>
            <a:ln>
              <a:solidFill>
                <a:srgbClr val="0070C0"/>
              </a:solidFill>
            </a:ln>
          </c:spPr>
          <c:marker>
            <c:symbol val="none"/>
          </c:marker>
          <c:xVal>
            <c:numRef>
              <c:f>Embu_Tit!$B$27:$AF$27</c:f>
              <c:numCache>
                <c:formatCode>General</c:formatCode>
                <c:ptCount val="31"/>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pt idx="18">
                  <c:v>2021</c:v>
                </c:pt>
                <c:pt idx="19">
                  <c:v>2022</c:v>
                </c:pt>
                <c:pt idx="20">
                  <c:v>2023</c:v>
                </c:pt>
                <c:pt idx="21">
                  <c:v>2024</c:v>
                </c:pt>
                <c:pt idx="22">
                  <c:v>2025</c:v>
                </c:pt>
                <c:pt idx="23">
                  <c:v>2026</c:v>
                </c:pt>
                <c:pt idx="24">
                  <c:v>2027</c:v>
                </c:pt>
                <c:pt idx="25">
                  <c:v>2028</c:v>
                </c:pt>
                <c:pt idx="26">
                  <c:v>2029</c:v>
                </c:pt>
                <c:pt idx="27">
                  <c:v>2030</c:v>
                </c:pt>
                <c:pt idx="28">
                  <c:v>2031</c:v>
                </c:pt>
                <c:pt idx="29">
                  <c:v>2032</c:v>
                </c:pt>
                <c:pt idx="30">
                  <c:v>2033</c:v>
                </c:pt>
              </c:numCache>
            </c:numRef>
          </c:xVal>
          <c:yVal>
            <c:numRef>
              <c:f>Embu_Tit!$C$38:$AF$38</c:f>
              <c:numCache>
                <c:formatCode>General</c:formatCode>
                <c:ptCount val="30"/>
                <c:pt idx="0">
                  <c:v>17.14</c:v>
                </c:pt>
                <c:pt idx="1">
                  <c:v>17.14</c:v>
                </c:pt>
                <c:pt idx="2">
                  <c:v>17.14</c:v>
                </c:pt>
                <c:pt idx="3">
                  <c:v>17.14</c:v>
                </c:pt>
                <c:pt idx="4">
                  <c:v>17.14</c:v>
                </c:pt>
                <c:pt idx="5">
                  <c:v>17.14</c:v>
                </c:pt>
                <c:pt idx="6">
                  <c:v>17.14</c:v>
                </c:pt>
                <c:pt idx="7">
                  <c:v>17.14</c:v>
                </c:pt>
                <c:pt idx="8">
                  <c:v>17.14</c:v>
                </c:pt>
                <c:pt idx="9">
                  <c:v>17.14</c:v>
                </c:pt>
                <c:pt idx="10">
                  <c:v>17.14</c:v>
                </c:pt>
                <c:pt idx="11">
                  <c:v>17.14</c:v>
                </c:pt>
                <c:pt idx="12">
                  <c:v>17.14</c:v>
                </c:pt>
                <c:pt idx="13">
                  <c:v>17.14</c:v>
                </c:pt>
                <c:pt idx="14">
                  <c:v>17.14</c:v>
                </c:pt>
                <c:pt idx="15">
                  <c:v>17.14</c:v>
                </c:pt>
                <c:pt idx="16">
                  <c:v>17.14</c:v>
                </c:pt>
                <c:pt idx="17">
                  <c:v>17.14</c:v>
                </c:pt>
                <c:pt idx="18">
                  <c:v>17.14</c:v>
                </c:pt>
                <c:pt idx="19">
                  <c:v>17.14</c:v>
                </c:pt>
                <c:pt idx="20">
                  <c:v>17.14</c:v>
                </c:pt>
                <c:pt idx="21">
                  <c:v>17.14</c:v>
                </c:pt>
                <c:pt idx="22">
                  <c:v>17.14</c:v>
                </c:pt>
                <c:pt idx="23">
                  <c:v>17.14</c:v>
                </c:pt>
                <c:pt idx="24">
                  <c:v>17.14</c:v>
                </c:pt>
                <c:pt idx="25">
                  <c:v>17.14</c:v>
                </c:pt>
                <c:pt idx="26">
                  <c:v>17.14</c:v>
                </c:pt>
                <c:pt idx="27">
                  <c:v>17.14</c:v>
                </c:pt>
                <c:pt idx="28">
                  <c:v>17.14</c:v>
                </c:pt>
                <c:pt idx="29">
                  <c:v>17.14</c:v>
                </c:pt>
              </c:numCache>
            </c:numRef>
          </c:yVal>
          <c:smooth val="0"/>
        </c:ser>
        <c:dLbls>
          <c:showLegendKey val="0"/>
          <c:showVal val="0"/>
          <c:showCatName val="0"/>
          <c:showSerName val="0"/>
          <c:showPercent val="0"/>
          <c:showBubbleSize val="0"/>
        </c:dLbls>
        <c:axId val="125095872"/>
        <c:axId val="125096448"/>
      </c:scatterChart>
      <c:valAx>
        <c:axId val="125095872"/>
        <c:scaling>
          <c:orientation val="minMax"/>
        </c:scaling>
        <c:delete val="0"/>
        <c:axPos val="b"/>
        <c:title>
          <c:tx>
            <c:rich>
              <a:bodyPr/>
              <a:lstStyle/>
              <a:p>
                <a:pPr>
                  <a:defRPr sz="1950" b="1" i="0" u="none" strike="noStrike" baseline="0">
                    <a:solidFill>
                      <a:srgbClr val="000000"/>
                    </a:solidFill>
                    <a:latin typeface="Arial"/>
                    <a:ea typeface="Arial"/>
                    <a:cs typeface="Arial"/>
                  </a:defRPr>
                </a:pPr>
                <a:r>
                  <a:rPr lang="en-US"/>
                  <a:t>Time</a:t>
                </a:r>
              </a:p>
            </c:rich>
          </c:tx>
          <c:layout>
            <c:manualLayout>
              <c:xMode val="edge"/>
              <c:yMode val="edge"/>
              <c:x val="0.38713124467036553"/>
              <c:y val="0.86142479381088588"/>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950" b="1" i="0" u="none" strike="noStrike" baseline="0">
                <a:solidFill>
                  <a:srgbClr val="000000"/>
                </a:solidFill>
                <a:latin typeface="Arial"/>
                <a:ea typeface="Arial"/>
                <a:cs typeface="Arial"/>
              </a:defRPr>
            </a:pPr>
            <a:endParaRPr lang="sv-SE"/>
          </a:p>
        </c:txPr>
        <c:crossAx val="125096448"/>
        <c:crosses val="autoZero"/>
        <c:crossBetween val="midCat"/>
      </c:valAx>
      <c:valAx>
        <c:axId val="125096448"/>
        <c:scaling>
          <c:orientation val="minMax"/>
          <c:min val="0"/>
        </c:scaling>
        <c:delete val="0"/>
        <c:axPos val="l"/>
        <c:title>
          <c:tx>
            <c:rich>
              <a:bodyPr/>
              <a:lstStyle/>
              <a:p>
                <a:pPr>
                  <a:defRPr sz="1950" b="1" i="0" u="none" strike="noStrike" baseline="0">
                    <a:solidFill>
                      <a:srgbClr val="000000"/>
                    </a:solidFill>
                    <a:latin typeface="Arial"/>
                    <a:ea typeface="Arial"/>
                    <a:cs typeface="Arial"/>
                  </a:defRPr>
                </a:pPr>
                <a:r>
                  <a:rPr lang="en-US"/>
                  <a:t>C mass</a:t>
                </a:r>
              </a:p>
            </c:rich>
          </c:tx>
          <c:layout>
            <c:manualLayout>
              <c:xMode val="edge"/>
              <c:yMode val="edge"/>
              <c:x val="3.7974683544303799E-2"/>
              <c:y val="0.34831519655548671"/>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950" b="1" i="0" u="none" strike="noStrike" baseline="0">
                <a:solidFill>
                  <a:srgbClr val="000000"/>
                </a:solidFill>
                <a:latin typeface="Arial"/>
                <a:ea typeface="Arial"/>
                <a:cs typeface="Arial"/>
              </a:defRPr>
            </a:pPr>
            <a:endParaRPr lang="sv-SE"/>
          </a:p>
        </c:txPr>
        <c:crossAx val="125095872"/>
        <c:crosses val="autoZero"/>
        <c:crossBetween val="midCat"/>
      </c:valAx>
      <c:spPr>
        <a:noFill/>
        <a:ln w="25400">
          <a:noFill/>
        </a:ln>
      </c:spPr>
    </c:plotArea>
    <c:legend>
      <c:legendPos val="r"/>
      <c:layout>
        <c:manualLayout>
          <c:xMode val="edge"/>
          <c:yMode val="edge"/>
          <c:x val="0.77426237859508062"/>
          <c:y val="0.50749161972730938"/>
          <c:w val="0.21843959378495409"/>
          <c:h val="0.32209737827715357"/>
        </c:manualLayout>
      </c:layout>
      <c:overlay val="0"/>
      <c:spPr>
        <a:solidFill>
          <a:srgbClr val="FFFFFF"/>
        </a:solidFill>
        <a:ln w="3175">
          <a:solidFill>
            <a:srgbClr val="000000"/>
          </a:solidFill>
          <a:prstDash val="solid"/>
        </a:ln>
      </c:spPr>
      <c:txPr>
        <a:bodyPr/>
        <a:lstStyle/>
        <a:p>
          <a:pPr>
            <a:defRPr sz="1790" b="1" i="0" u="none" strike="noStrike" baseline="0">
              <a:solidFill>
                <a:srgbClr val="000000"/>
              </a:solidFill>
              <a:latin typeface="Arial"/>
              <a:ea typeface="Arial"/>
              <a:cs typeface="Arial"/>
            </a:defRPr>
          </a:pPr>
          <a:endParaRPr lang="sv-SE"/>
        </a:p>
      </c:txPr>
    </c:legend>
    <c:plotVisOnly val="1"/>
    <c:dispBlanksAs val="gap"/>
    <c:showDLblsOverMax val="0"/>
  </c:chart>
  <c:spPr>
    <a:solidFill>
      <a:srgbClr val="FFFFFF"/>
    </a:solidFill>
    <a:ln w="3175">
      <a:solidFill>
        <a:srgbClr val="000000"/>
      </a:solidFill>
      <a:prstDash val="solid"/>
    </a:ln>
  </c:spPr>
  <c:txPr>
    <a:bodyPr/>
    <a:lstStyle/>
    <a:p>
      <a:pPr>
        <a:defRPr sz="1950" b="1" i="0" u="none" strike="noStrike" baseline="0">
          <a:solidFill>
            <a:srgbClr val="000000"/>
          </a:solidFill>
          <a:latin typeface="Arial"/>
          <a:ea typeface="Arial"/>
          <a:cs typeface="Arial"/>
        </a:defRPr>
      </a:pPr>
      <a:endParaRPr lang="sv-SE"/>
    </a:p>
  </c:txPr>
  <c:printSettings>
    <c:headerFooter alignWithMargins="0"/>
    <c:pageMargins b="1" l="0.75" r="0.75" t="1" header="0.5" footer="0.5"/>
    <c:pageSetup paperSize="9" orientation="landscape" horizontalDpi="300" verticalDpi="300"/>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763724154733821"/>
          <c:y val="0.13982541508154175"/>
          <c:w val="0.58544364105728453"/>
          <c:h val="0.60487002002505419"/>
        </c:manualLayout>
      </c:layout>
      <c:scatterChart>
        <c:scatterStyle val="lineMarker"/>
        <c:varyColors val="0"/>
        <c:ser>
          <c:idx val="0"/>
          <c:order val="0"/>
          <c:tx>
            <c:strRef>
              <c:f>If_h_higher!$A$32</c:f>
              <c:strCache>
                <c:ptCount val="1"/>
                <c:pt idx="0">
                  <c:v>Total</c:v>
                </c:pt>
              </c:strCache>
            </c:strRef>
          </c:tx>
          <c:spPr>
            <a:ln w="25400">
              <a:solidFill>
                <a:srgbClr val="000000"/>
              </a:solidFill>
              <a:prstDash val="solid"/>
            </a:ln>
          </c:spPr>
          <c:marker>
            <c:symbol val="none"/>
          </c:marker>
          <c:xVal>
            <c:numRef>
              <c:f>If_h_higher!$B$27:$AF$27</c:f>
              <c:numCache>
                <c:formatCode>General</c:formatCode>
                <c:ptCount val="31"/>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pt idx="18">
                  <c:v>2021</c:v>
                </c:pt>
                <c:pt idx="19">
                  <c:v>2022</c:v>
                </c:pt>
                <c:pt idx="20">
                  <c:v>2023</c:v>
                </c:pt>
                <c:pt idx="21">
                  <c:v>2024</c:v>
                </c:pt>
                <c:pt idx="22">
                  <c:v>2025</c:v>
                </c:pt>
                <c:pt idx="23">
                  <c:v>2026</c:v>
                </c:pt>
                <c:pt idx="24">
                  <c:v>2027</c:v>
                </c:pt>
                <c:pt idx="25">
                  <c:v>2028</c:v>
                </c:pt>
                <c:pt idx="26">
                  <c:v>2029</c:v>
                </c:pt>
                <c:pt idx="27">
                  <c:v>2030</c:v>
                </c:pt>
                <c:pt idx="28">
                  <c:v>2031</c:v>
                </c:pt>
                <c:pt idx="29">
                  <c:v>2032</c:v>
                </c:pt>
                <c:pt idx="30">
                  <c:v>2033</c:v>
                </c:pt>
              </c:numCache>
            </c:numRef>
          </c:xVal>
          <c:yVal>
            <c:numRef>
              <c:f>If_h_higher!$B$32:$AF$32</c:f>
              <c:numCache>
                <c:formatCode>0.00</c:formatCode>
                <c:ptCount val="31"/>
                <c:pt idx="0">
                  <c:v>17.12</c:v>
                </c:pt>
                <c:pt idx="1">
                  <c:v>18.059787080520252</c:v>
                </c:pt>
                <c:pt idx="2">
                  <c:v>18.581694759669311</c:v>
                </c:pt>
                <c:pt idx="3">
                  <c:v>19.066968127586868</c:v>
                </c:pt>
                <c:pt idx="4">
                  <c:v>19.540710367305401</c:v>
                </c:pt>
                <c:pt idx="5">
                  <c:v>20.00474701350317</c:v>
                </c:pt>
                <c:pt idx="6">
                  <c:v>20.459378662269138</c:v>
                </c:pt>
                <c:pt idx="7">
                  <c:v>20.904802583509941</c:v>
                </c:pt>
                <c:pt idx="8">
                  <c:v>21.341205697478834</c:v>
                </c:pt>
                <c:pt idx="9">
                  <c:v>21.768770723631693</c:v>
                </c:pt>
                <c:pt idx="10">
                  <c:v>22.187676653831424</c:v>
                </c:pt>
                <c:pt idx="11">
                  <c:v>22.59809885320383</c:v>
                </c:pt>
                <c:pt idx="12">
                  <c:v>23.000209135244198</c:v>
                </c:pt>
                <c:pt idx="13">
                  <c:v>23.394175833853712</c:v>
                </c:pt>
                <c:pt idx="14">
                  <c:v>23.780163873815614</c:v>
                </c:pt>
                <c:pt idx="15">
                  <c:v>24.158334839837551</c:v>
                </c:pt>
                <c:pt idx="16">
                  <c:v>24.528847044195182</c:v>
                </c:pt>
                <c:pt idx="17">
                  <c:v>24.891855593005843</c:v>
                </c:pt>
                <c:pt idx="18">
                  <c:v>25.247512451160048</c:v>
                </c:pt>
                <c:pt idx="19">
                  <c:v>25.595966505937959</c:v>
                </c:pt>
                <c:pt idx="20">
                  <c:v>25.937363629337511</c:v>
                </c:pt>
                <c:pt idx="21">
                  <c:v>26.271846739140241</c:v>
                </c:pt>
                <c:pt idx="22">
                  <c:v>26.599555858740441</c:v>
                </c:pt>
                <c:pt idx="23">
                  <c:v>26.920628175762591</c:v>
                </c:pt>
                <c:pt idx="24">
                  <c:v>27.235198099491704</c:v>
                </c:pt>
                <c:pt idx="25">
                  <c:v>27.543397317140599</c:v>
                </c:pt>
                <c:pt idx="26">
                  <c:v>27.845354848977575</c:v>
                </c:pt>
                <c:pt idx="27">
                  <c:v>28.141197102337699</c:v>
                </c:pt>
                <c:pt idx="28">
                  <c:v>28.431047924540245</c:v>
                </c:pt>
                <c:pt idx="29">
                  <c:v>28.715028654734397</c:v>
                </c:pt>
                <c:pt idx="30">
                  <c:v>28.993258174695004</c:v>
                </c:pt>
              </c:numCache>
            </c:numRef>
          </c:yVal>
          <c:smooth val="0"/>
        </c:ser>
        <c:ser>
          <c:idx val="1"/>
          <c:order val="1"/>
          <c:tx>
            <c:strRef>
              <c:f>If_h_higher!$A$31</c:f>
              <c:strCache>
                <c:ptCount val="1"/>
                <c:pt idx="0">
                  <c:v>Old</c:v>
                </c:pt>
              </c:strCache>
            </c:strRef>
          </c:tx>
          <c:spPr>
            <a:ln w="25400">
              <a:solidFill>
                <a:srgbClr val="DD0806"/>
              </a:solidFill>
              <a:prstDash val="solid"/>
            </a:ln>
          </c:spPr>
          <c:marker>
            <c:symbol val="none"/>
          </c:marker>
          <c:xVal>
            <c:numRef>
              <c:f>If_h_higher!$B$27:$AF$27</c:f>
              <c:numCache>
                <c:formatCode>General</c:formatCode>
                <c:ptCount val="31"/>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pt idx="18">
                  <c:v>2021</c:v>
                </c:pt>
                <c:pt idx="19">
                  <c:v>2022</c:v>
                </c:pt>
                <c:pt idx="20">
                  <c:v>2023</c:v>
                </c:pt>
                <c:pt idx="21">
                  <c:v>2024</c:v>
                </c:pt>
                <c:pt idx="22">
                  <c:v>2025</c:v>
                </c:pt>
                <c:pt idx="23">
                  <c:v>2026</c:v>
                </c:pt>
                <c:pt idx="24">
                  <c:v>2027</c:v>
                </c:pt>
                <c:pt idx="25">
                  <c:v>2028</c:v>
                </c:pt>
                <c:pt idx="26">
                  <c:v>2029</c:v>
                </c:pt>
                <c:pt idx="27">
                  <c:v>2030</c:v>
                </c:pt>
                <c:pt idx="28">
                  <c:v>2031</c:v>
                </c:pt>
                <c:pt idx="29">
                  <c:v>2032</c:v>
                </c:pt>
                <c:pt idx="30">
                  <c:v>2033</c:v>
                </c:pt>
              </c:numCache>
            </c:numRef>
          </c:xVal>
          <c:yVal>
            <c:numRef>
              <c:f>If_h_higher!$B$31:$AF$31</c:f>
              <c:numCache>
                <c:formatCode>0.00</c:formatCode>
                <c:ptCount val="31"/>
                <c:pt idx="0">
                  <c:v>16.170000000000002</c:v>
                </c:pt>
                <c:pt idx="1">
                  <c:v>16.56352381616092</c:v>
                </c:pt>
                <c:pt idx="2">
                  <c:v>17.049733268131195</c:v>
                </c:pt>
                <c:pt idx="3">
                  <c:v>17.532673761944171</c:v>
                </c:pt>
                <c:pt idx="4">
                  <c:v>18.006263548669434</c:v>
                </c:pt>
                <c:pt idx="5">
                  <c:v>18.470290232085624</c:v>
                </c:pt>
                <c:pt idx="6">
                  <c:v>18.92492122978522</c:v>
                </c:pt>
                <c:pt idx="7">
                  <c:v>19.370345108478929</c:v>
                </c:pt>
                <c:pt idx="8">
                  <c:v>19.806748219667377</c:v>
                </c:pt>
                <c:pt idx="9">
                  <c:v>20.234313245638532</c:v>
                </c:pt>
                <c:pt idx="10">
                  <c:v>20.65321917582639</c:v>
                </c:pt>
                <c:pt idx="11">
                  <c:v>21.063641375198017</c:v>
                </c:pt>
                <c:pt idx="12">
                  <c:v>21.465751657238336</c:v>
                </c:pt>
                <c:pt idx="13">
                  <c:v>21.859718355847846</c:v>
                </c:pt>
                <c:pt idx="14">
                  <c:v>22.245706395809748</c:v>
                </c:pt>
                <c:pt idx="15">
                  <c:v>22.623877361831685</c:v>
                </c:pt>
                <c:pt idx="16">
                  <c:v>22.994389566189316</c:v>
                </c:pt>
                <c:pt idx="17">
                  <c:v>23.357398114999977</c:v>
                </c:pt>
                <c:pt idx="18">
                  <c:v>23.713054973154183</c:v>
                </c:pt>
                <c:pt idx="19">
                  <c:v>24.061509027932093</c:v>
                </c:pt>
                <c:pt idx="20">
                  <c:v>24.402906151331646</c:v>
                </c:pt>
                <c:pt idx="21">
                  <c:v>24.737389261134375</c:v>
                </c:pt>
                <c:pt idx="22">
                  <c:v>25.065098380734575</c:v>
                </c:pt>
                <c:pt idx="23">
                  <c:v>25.386170697756725</c:v>
                </c:pt>
                <c:pt idx="24">
                  <c:v>25.700740621485838</c:v>
                </c:pt>
                <c:pt idx="25">
                  <c:v>26.008939839134733</c:v>
                </c:pt>
                <c:pt idx="26">
                  <c:v>26.310897370971709</c:v>
                </c:pt>
                <c:pt idx="27">
                  <c:v>26.606739624331833</c:v>
                </c:pt>
                <c:pt idx="28">
                  <c:v>26.896590446534379</c:v>
                </c:pt>
                <c:pt idx="29">
                  <c:v>27.180571176728531</c:v>
                </c:pt>
                <c:pt idx="30">
                  <c:v>27.458800696689138</c:v>
                </c:pt>
              </c:numCache>
            </c:numRef>
          </c:yVal>
          <c:smooth val="0"/>
        </c:ser>
        <c:ser>
          <c:idx val="4"/>
          <c:order val="2"/>
          <c:tx>
            <c:v>Cum. input</c:v>
          </c:tx>
          <c:spPr>
            <a:ln w="12700">
              <a:solidFill>
                <a:srgbClr val="4600A5"/>
              </a:solidFill>
              <a:prstDash val="solid"/>
            </a:ln>
          </c:spPr>
          <c:marker>
            <c:symbol val="none"/>
          </c:marker>
          <c:xVal>
            <c:numRef>
              <c:f>If_h_higher!$B$27:$AF$27</c:f>
              <c:numCache>
                <c:formatCode>General</c:formatCode>
                <c:ptCount val="31"/>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pt idx="18">
                  <c:v>2021</c:v>
                </c:pt>
                <c:pt idx="19">
                  <c:v>2022</c:v>
                </c:pt>
                <c:pt idx="20">
                  <c:v>2023</c:v>
                </c:pt>
                <c:pt idx="21">
                  <c:v>2024</c:v>
                </c:pt>
                <c:pt idx="22">
                  <c:v>2025</c:v>
                </c:pt>
                <c:pt idx="23">
                  <c:v>2026</c:v>
                </c:pt>
                <c:pt idx="24">
                  <c:v>2027</c:v>
                </c:pt>
                <c:pt idx="25">
                  <c:v>2028</c:v>
                </c:pt>
                <c:pt idx="26">
                  <c:v>2029</c:v>
                </c:pt>
                <c:pt idx="27">
                  <c:v>2030</c:v>
                </c:pt>
                <c:pt idx="28">
                  <c:v>2031</c:v>
                </c:pt>
                <c:pt idx="29">
                  <c:v>2032</c:v>
                </c:pt>
                <c:pt idx="30">
                  <c:v>2033</c:v>
                </c:pt>
              </c:numCache>
            </c:numRef>
          </c:xVal>
          <c:yVal>
            <c:numRef>
              <c:f>If_h_higher!$B$48:$AF$48</c:f>
              <c:numCache>
                <c:formatCode>General</c:formatCode>
                <c:ptCount val="31"/>
                <c:pt idx="0">
                  <c:v>0</c:v>
                </c:pt>
                <c:pt idx="1">
                  <c:v>4.1859999999999999</c:v>
                </c:pt>
                <c:pt idx="2">
                  <c:v>8.3719999999999999</c:v>
                </c:pt>
                <c:pt idx="3">
                  <c:v>12.558</c:v>
                </c:pt>
                <c:pt idx="4">
                  <c:v>16.744</c:v>
                </c:pt>
                <c:pt idx="5">
                  <c:v>20.93</c:v>
                </c:pt>
                <c:pt idx="6">
                  <c:v>25.116</c:v>
                </c:pt>
                <c:pt idx="7">
                  <c:v>29.302</c:v>
                </c:pt>
                <c:pt idx="8">
                  <c:v>33.488</c:v>
                </c:pt>
                <c:pt idx="9">
                  <c:v>37.673999999999999</c:v>
                </c:pt>
                <c:pt idx="10">
                  <c:v>41.86</c:v>
                </c:pt>
                <c:pt idx="11">
                  <c:v>46.045999999999999</c:v>
                </c:pt>
                <c:pt idx="12">
                  <c:v>50.231999999999999</c:v>
                </c:pt>
                <c:pt idx="13">
                  <c:v>54.417999999999999</c:v>
                </c:pt>
                <c:pt idx="14">
                  <c:v>58.603999999999999</c:v>
                </c:pt>
                <c:pt idx="15">
                  <c:v>62.79</c:v>
                </c:pt>
                <c:pt idx="16">
                  <c:v>66.975999999999999</c:v>
                </c:pt>
                <c:pt idx="17">
                  <c:v>71.162000000000006</c:v>
                </c:pt>
                <c:pt idx="18">
                  <c:v>75.347999999999999</c:v>
                </c:pt>
                <c:pt idx="19">
                  <c:v>79.533999999999992</c:v>
                </c:pt>
                <c:pt idx="20">
                  <c:v>83.72</c:v>
                </c:pt>
                <c:pt idx="21">
                  <c:v>87.906000000000006</c:v>
                </c:pt>
                <c:pt idx="22">
                  <c:v>92.091999999999999</c:v>
                </c:pt>
                <c:pt idx="23">
                  <c:v>96.277999999999992</c:v>
                </c:pt>
                <c:pt idx="24">
                  <c:v>100.464</c:v>
                </c:pt>
                <c:pt idx="25">
                  <c:v>104.65</c:v>
                </c:pt>
                <c:pt idx="26">
                  <c:v>108.836</c:v>
                </c:pt>
                <c:pt idx="27">
                  <c:v>113.02199999999999</c:v>
                </c:pt>
                <c:pt idx="28">
                  <c:v>117.208</c:v>
                </c:pt>
                <c:pt idx="29">
                  <c:v>121.39400000000001</c:v>
                </c:pt>
                <c:pt idx="30">
                  <c:v>125.58</c:v>
                </c:pt>
              </c:numCache>
            </c:numRef>
          </c:yVal>
          <c:smooth val="0"/>
        </c:ser>
        <c:ser>
          <c:idx val="2"/>
          <c:order val="3"/>
          <c:tx>
            <c:v>Meas. Tot. C</c:v>
          </c:tx>
          <c:spPr>
            <a:ln>
              <a:noFill/>
            </a:ln>
          </c:spPr>
          <c:marker>
            <c:symbol val="x"/>
            <c:size val="10"/>
            <c:spPr>
              <a:ln w="25400" cmpd="sng"/>
            </c:spPr>
          </c:marker>
          <c:xVal>
            <c:numRef>
              <c:f>If_h_higher!$B$27:$AF$27</c:f>
              <c:numCache>
                <c:formatCode>General</c:formatCode>
                <c:ptCount val="31"/>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pt idx="18">
                  <c:v>2021</c:v>
                </c:pt>
                <c:pt idx="19">
                  <c:v>2022</c:v>
                </c:pt>
                <c:pt idx="20">
                  <c:v>2023</c:v>
                </c:pt>
                <c:pt idx="21">
                  <c:v>2024</c:v>
                </c:pt>
                <c:pt idx="22">
                  <c:v>2025</c:v>
                </c:pt>
                <c:pt idx="23">
                  <c:v>2026</c:v>
                </c:pt>
                <c:pt idx="24">
                  <c:v>2027</c:v>
                </c:pt>
                <c:pt idx="25">
                  <c:v>2028</c:v>
                </c:pt>
                <c:pt idx="26">
                  <c:v>2029</c:v>
                </c:pt>
                <c:pt idx="27">
                  <c:v>2030</c:v>
                </c:pt>
                <c:pt idx="28">
                  <c:v>2031</c:v>
                </c:pt>
                <c:pt idx="29">
                  <c:v>2032</c:v>
                </c:pt>
                <c:pt idx="30">
                  <c:v>2033</c:v>
                </c:pt>
              </c:numCache>
            </c:numRef>
          </c:xVal>
          <c:yVal>
            <c:numRef>
              <c:f>If_h_higher!$B$25:$AF$25</c:f>
              <c:numCache>
                <c:formatCode>0.00</c:formatCode>
                <c:ptCount val="31"/>
                <c:pt idx="0">
                  <c:v>17.130000000000003</c:v>
                </c:pt>
              </c:numCache>
            </c:numRef>
          </c:yVal>
          <c:smooth val="1"/>
        </c:ser>
        <c:dLbls>
          <c:showLegendKey val="0"/>
          <c:showVal val="0"/>
          <c:showCatName val="0"/>
          <c:showSerName val="0"/>
          <c:showPercent val="0"/>
          <c:showBubbleSize val="0"/>
        </c:dLbls>
        <c:axId val="125220480"/>
        <c:axId val="125221056"/>
      </c:scatterChart>
      <c:valAx>
        <c:axId val="125220480"/>
        <c:scaling>
          <c:orientation val="minMax"/>
        </c:scaling>
        <c:delete val="0"/>
        <c:axPos val="b"/>
        <c:title>
          <c:tx>
            <c:rich>
              <a:bodyPr/>
              <a:lstStyle/>
              <a:p>
                <a:pPr>
                  <a:defRPr sz="1950" b="1" i="0" u="none" strike="noStrike" baseline="0">
                    <a:solidFill>
                      <a:srgbClr val="000000"/>
                    </a:solidFill>
                    <a:latin typeface="Arial"/>
                    <a:ea typeface="Arial"/>
                    <a:cs typeface="Arial"/>
                  </a:defRPr>
                </a:pPr>
                <a:r>
                  <a:rPr lang="en-US"/>
                  <a:t>Time</a:t>
                </a:r>
              </a:p>
            </c:rich>
          </c:tx>
          <c:layout>
            <c:manualLayout>
              <c:xMode val="edge"/>
              <c:yMode val="edge"/>
              <c:x val="0.38713124467036553"/>
              <c:y val="0.86142479381088588"/>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950" b="1" i="0" u="none" strike="noStrike" baseline="0">
                <a:solidFill>
                  <a:srgbClr val="000000"/>
                </a:solidFill>
                <a:latin typeface="Arial"/>
                <a:ea typeface="Arial"/>
                <a:cs typeface="Arial"/>
              </a:defRPr>
            </a:pPr>
            <a:endParaRPr lang="sv-SE"/>
          </a:p>
        </c:txPr>
        <c:crossAx val="125221056"/>
        <c:crosses val="autoZero"/>
        <c:crossBetween val="midCat"/>
      </c:valAx>
      <c:valAx>
        <c:axId val="125221056"/>
        <c:scaling>
          <c:orientation val="minMax"/>
          <c:min val="0"/>
        </c:scaling>
        <c:delete val="0"/>
        <c:axPos val="l"/>
        <c:title>
          <c:tx>
            <c:rich>
              <a:bodyPr/>
              <a:lstStyle/>
              <a:p>
                <a:pPr>
                  <a:defRPr sz="1950" b="1" i="0" u="none" strike="noStrike" baseline="0">
                    <a:solidFill>
                      <a:srgbClr val="000000"/>
                    </a:solidFill>
                    <a:latin typeface="Arial"/>
                    <a:ea typeface="Arial"/>
                    <a:cs typeface="Arial"/>
                  </a:defRPr>
                </a:pPr>
                <a:r>
                  <a:rPr lang="en-US"/>
                  <a:t>C mass</a:t>
                </a:r>
              </a:p>
            </c:rich>
          </c:tx>
          <c:layout>
            <c:manualLayout>
              <c:xMode val="edge"/>
              <c:yMode val="edge"/>
              <c:x val="3.7974683544303799E-2"/>
              <c:y val="0.34831519655548671"/>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950" b="1" i="0" u="none" strike="noStrike" baseline="0">
                <a:solidFill>
                  <a:srgbClr val="000000"/>
                </a:solidFill>
                <a:latin typeface="Arial"/>
                <a:ea typeface="Arial"/>
                <a:cs typeface="Arial"/>
              </a:defRPr>
            </a:pPr>
            <a:endParaRPr lang="sv-SE"/>
          </a:p>
        </c:txPr>
        <c:crossAx val="125220480"/>
        <c:crosses val="autoZero"/>
        <c:crossBetween val="midCat"/>
      </c:valAx>
      <c:spPr>
        <a:noFill/>
        <a:ln w="25400">
          <a:noFill/>
        </a:ln>
      </c:spPr>
    </c:plotArea>
    <c:legend>
      <c:legendPos val="r"/>
      <c:layout>
        <c:manualLayout>
          <c:xMode val="edge"/>
          <c:yMode val="edge"/>
          <c:x val="0.77426237859508062"/>
          <c:y val="0.50749161972730938"/>
          <c:w val="0.19047875344695836"/>
          <c:h val="0.25767790262172285"/>
        </c:manualLayout>
      </c:layout>
      <c:overlay val="0"/>
      <c:spPr>
        <a:solidFill>
          <a:srgbClr val="FFFFFF"/>
        </a:solidFill>
        <a:ln w="3175">
          <a:solidFill>
            <a:srgbClr val="000000"/>
          </a:solidFill>
          <a:prstDash val="solid"/>
        </a:ln>
      </c:spPr>
      <c:txPr>
        <a:bodyPr/>
        <a:lstStyle/>
        <a:p>
          <a:pPr>
            <a:defRPr sz="1790" b="1" i="0" u="none" strike="noStrike" baseline="0">
              <a:solidFill>
                <a:srgbClr val="000000"/>
              </a:solidFill>
              <a:latin typeface="Arial"/>
              <a:ea typeface="Arial"/>
              <a:cs typeface="Arial"/>
            </a:defRPr>
          </a:pPr>
          <a:endParaRPr lang="sv-SE"/>
        </a:p>
      </c:txPr>
    </c:legend>
    <c:plotVisOnly val="1"/>
    <c:dispBlanksAs val="gap"/>
    <c:showDLblsOverMax val="0"/>
  </c:chart>
  <c:spPr>
    <a:solidFill>
      <a:srgbClr val="FFFFFF"/>
    </a:solidFill>
    <a:ln w="3175">
      <a:solidFill>
        <a:srgbClr val="000000"/>
      </a:solidFill>
      <a:prstDash val="solid"/>
    </a:ln>
  </c:spPr>
  <c:txPr>
    <a:bodyPr/>
    <a:lstStyle/>
    <a:p>
      <a:pPr>
        <a:defRPr sz="1950" b="1" i="0" u="none" strike="noStrike" baseline="0">
          <a:solidFill>
            <a:srgbClr val="000000"/>
          </a:solidFill>
          <a:latin typeface="Arial"/>
          <a:ea typeface="Arial"/>
          <a:cs typeface="Arial"/>
        </a:defRPr>
      </a:pPr>
      <a:endParaRPr lang="sv-SE"/>
    </a:p>
  </c:txPr>
  <c:printSettings>
    <c:headerFooter alignWithMargins="0"/>
    <c:pageMargins b="1" l="0.75" r="0.75" t="1" header="0.5" footer="0.5"/>
    <c:pageSetup paperSize="9" orientation="landscape" horizontalDpi="300" verticalDpi="300"/>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2899786780383798E-2"/>
          <c:y val="5.3941908713692949E-2"/>
          <c:w val="0.7931769722814499"/>
          <c:h val="0.85269709543568462"/>
        </c:manualLayout>
      </c:layout>
      <c:scatterChart>
        <c:scatterStyle val="lineMarker"/>
        <c:varyColors val="0"/>
        <c:ser>
          <c:idx val="0"/>
          <c:order val="0"/>
          <c:tx>
            <c:strRef>
              <c:f>If_h_higher!$A$33</c:f>
              <c:strCache>
                <c:ptCount val="1"/>
                <c:pt idx="0">
                  <c:v>Tot C inc. Inert</c:v>
                </c:pt>
              </c:strCache>
            </c:strRef>
          </c:tx>
          <c:spPr>
            <a:ln w="38100">
              <a:solidFill>
                <a:srgbClr val="000090"/>
              </a:solidFill>
              <a:prstDash val="solid"/>
            </a:ln>
          </c:spPr>
          <c:marker>
            <c:symbol val="none"/>
          </c:marker>
          <c:xVal>
            <c:numRef>
              <c:f>If_h_higher!$B$27:$L$27</c:f>
              <c:numCache>
                <c:formatCode>General</c:formatCode>
                <c:ptCount val="11"/>
                <c:pt idx="0">
                  <c:v>2003</c:v>
                </c:pt>
                <c:pt idx="1">
                  <c:v>2004</c:v>
                </c:pt>
                <c:pt idx="2">
                  <c:v>2005</c:v>
                </c:pt>
                <c:pt idx="3">
                  <c:v>2006</c:v>
                </c:pt>
                <c:pt idx="4">
                  <c:v>2007</c:v>
                </c:pt>
                <c:pt idx="5">
                  <c:v>2008</c:v>
                </c:pt>
                <c:pt idx="6">
                  <c:v>2009</c:v>
                </c:pt>
                <c:pt idx="7">
                  <c:v>2010</c:v>
                </c:pt>
                <c:pt idx="8">
                  <c:v>2011</c:v>
                </c:pt>
                <c:pt idx="9">
                  <c:v>2012</c:v>
                </c:pt>
                <c:pt idx="10">
                  <c:v>2013</c:v>
                </c:pt>
              </c:numCache>
            </c:numRef>
          </c:xVal>
          <c:yVal>
            <c:numRef>
              <c:f>If_h_higher!$B$33:$L$33</c:f>
              <c:numCache>
                <c:formatCode>0.00</c:formatCode>
                <c:ptCount val="11"/>
                <c:pt idx="0">
                  <c:v>34.260000000000005</c:v>
                </c:pt>
                <c:pt idx="1">
                  <c:v>35.199787080520252</c:v>
                </c:pt>
                <c:pt idx="2">
                  <c:v>35.721694759669312</c:v>
                </c:pt>
                <c:pt idx="3">
                  <c:v>36.206968127586869</c:v>
                </c:pt>
                <c:pt idx="4">
                  <c:v>36.680710367305402</c:v>
                </c:pt>
                <c:pt idx="5">
                  <c:v>37.144747013503171</c:v>
                </c:pt>
                <c:pt idx="6">
                  <c:v>37.599378662269139</c:v>
                </c:pt>
                <c:pt idx="7">
                  <c:v>38.044802583509941</c:v>
                </c:pt>
                <c:pt idx="8">
                  <c:v>38.481205697478835</c:v>
                </c:pt>
                <c:pt idx="9">
                  <c:v>38.90877072363169</c:v>
                </c:pt>
                <c:pt idx="10">
                  <c:v>39.327676653831425</c:v>
                </c:pt>
              </c:numCache>
            </c:numRef>
          </c:yVal>
          <c:smooth val="0"/>
        </c:ser>
        <c:ser>
          <c:idx val="1"/>
          <c:order val="1"/>
          <c:tx>
            <c:strRef>
              <c:f>If_h_higher!$A$26</c:f>
              <c:strCache>
                <c:ptCount val="1"/>
                <c:pt idx="0">
                  <c:v>Meas_Tot</c:v>
                </c:pt>
              </c:strCache>
            </c:strRef>
          </c:tx>
          <c:spPr>
            <a:ln w="28575">
              <a:noFill/>
            </a:ln>
          </c:spPr>
          <c:marker>
            <c:symbol val="square"/>
            <c:size val="5"/>
            <c:spPr>
              <a:solidFill>
                <a:srgbClr val="F20884"/>
              </a:solidFill>
              <a:ln>
                <a:solidFill>
                  <a:srgbClr val="F20884"/>
                </a:solidFill>
                <a:prstDash val="solid"/>
              </a:ln>
            </c:spPr>
          </c:marker>
          <c:xVal>
            <c:numRef>
              <c:f>If_h_higher!$B$27:$L$27</c:f>
              <c:numCache>
                <c:formatCode>General</c:formatCode>
                <c:ptCount val="11"/>
                <c:pt idx="0">
                  <c:v>2003</c:v>
                </c:pt>
                <c:pt idx="1">
                  <c:v>2004</c:v>
                </c:pt>
                <c:pt idx="2">
                  <c:v>2005</c:v>
                </c:pt>
                <c:pt idx="3">
                  <c:v>2006</c:v>
                </c:pt>
                <c:pt idx="4">
                  <c:v>2007</c:v>
                </c:pt>
                <c:pt idx="5">
                  <c:v>2008</c:v>
                </c:pt>
                <c:pt idx="6">
                  <c:v>2009</c:v>
                </c:pt>
                <c:pt idx="7">
                  <c:v>2010</c:v>
                </c:pt>
                <c:pt idx="8">
                  <c:v>2011</c:v>
                </c:pt>
                <c:pt idx="9">
                  <c:v>2012</c:v>
                </c:pt>
                <c:pt idx="10">
                  <c:v>2013</c:v>
                </c:pt>
              </c:numCache>
            </c:numRef>
          </c:xVal>
          <c:yVal>
            <c:numRef>
              <c:f>If_h_higher!$B$26:$K$26</c:f>
              <c:numCache>
                <c:formatCode>General</c:formatCode>
                <c:ptCount val="10"/>
                <c:pt idx="0">
                  <c:v>34.270000000000003</c:v>
                </c:pt>
              </c:numCache>
            </c:numRef>
          </c:yVal>
          <c:smooth val="0"/>
        </c:ser>
        <c:dLbls>
          <c:showLegendKey val="0"/>
          <c:showVal val="0"/>
          <c:showCatName val="0"/>
          <c:showSerName val="0"/>
          <c:showPercent val="0"/>
          <c:showBubbleSize val="0"/>
        </c:dLbls>
        <c:axId val="101019008"/>
        <c:axId val="101019584"/>
      </c:scatterChart>
      <c:valAx>
        <c:axId val="10101900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sv-SE"/>
          </a:p>
        </c:txPr>
        <c:crossAx val="101019584"/>
        <c:crosses val="autoZero"/>
        <c:crossBetween val="midCat"/>
      </c:valAx>
      <c:valAx>
        <c:axId val="101019584"/>
        <c:scaling>
          <c:orientation val="minMax"/>
          <c:min val="0"/>
        </c:scaling>
        <c:delete val="0"/>
        <c:axPos val="l"/>
        <c:majorGridlines>
          <c:spPr>
            <a:ln w="3175">
              <a:solidFill>
                <a:srgbClr val="000000"/>
              </a:solidFill>
              <a:prstDash val="solid"/>
            </a:ln>
          </c:spPr>
        </c:majorGridlines>
        <c:numFmt formatCode="0.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sv-SE"/>
          </a:p>
        </c:txPr>
        <c:crossAx val="101019008"/>
        <c:crosses val="autoZero"/>
        <c:crossBetween val="midCat"/>
      </c:valAx>
      <c:spPr>
        <a:solidFill>
          <a:srgbClr val="C0C0C0"/>
        </a:solidFill>
        <a:ln w="12700">
          <a:solidFill>
            <a:srgbClr val="808080"/>
          </a:solidFill>
          <a:prstDash val="solid"/>
        </a:ln>
      </c:spPr>
    </c:plotArea>
    <c:legend>
      <c:legendPos val="r"/>
      <c:layout>
        <c:manualLayout>
          <c:xMode val="edge"/>
          <c:yMode val="edge"/>
          <c:x val="0.88486140724946694"/>
          <c:y val="0.43568464730290457"/>
          <c:w val="0.10660980810234544"/>
          <c:h val="8.9211618257261427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sv-SE"/>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 r="0.75" t="1" header="0.5" footer="0.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763724154733821"/>
          <c:y val="0.13982541508154175"/>
          <c:w val="0.58544364105728453"/>
          <c:h val="0.60487002002505419"/>
        </c:manualLayout>
      </c:layout>
      <c:scatterChart>
        <c:scatterStyle val="lineMarker"/>
        <c:varyColors val="0"/>
        <c:ser>
          <c:idx val="0"/>
          <c:order val="0"/>
          <c:tx>
            <c:strRef>
              <c:f>If_h_higher!$A$33</c:f>
              <c:strCache>
                <c:ptCount val="1"/>
                <c:pt idx="0">
                  <c:v>Tot C inc. Inert</c:v>
                </c:pt>
              </c:strCache>
            </c:strRef>
          </c:tx>
          <c:spPr>
            <a:ln w="25400">
              <a:solidFill>
                <a:srgbClr val="000000"/>
              </a:solidFill>
              <a:prstDash val="solid"/>
            </a:ln>
          </c:spPr>
          <c:marker>
            <c:symbol val="none"/>
          </c:marker>
          <c:xVal>
            <c:numRef>
              <c:f>If_h_higher!$B$27:$AF$27</c:f>
              <c:numCache>
                <c:formatCode>General</c:formatCode>
                <c:ptCount val="31"/>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pt idx="18">
                  <c:v>2021</c:v>
                </c:pt>
                <c:pt idx="19">
                  <c:v>2022</c:v>
                </c:pt>
                <c:pt idx="20">
                  <c:v>2023</c:v>
                </c:pt>
                <c:pt idx="21">
                  <c:v>2024</c:v>
                </c:pt>
                <c:pt idx="22">
                  <c:v>2025</c:v>
                </c:pt>
                <c:pt idx="23">
                  <c:v>2026</c:v>
                </c:pt>
                <c:pt idx="24">
                  <c:v>2027</c:v>
                </c:pt>
                <c:pt idx="25">
                  <c:v>2028</c:v>
                </c:pt>
                <c:pt idx="26">
                  <c:v>2029</c:v>
                </c:pt>
                <c:pt idx="27">
                  <c:v>2030</c:v>
                </c:pt>
                <c:pt idx="28">
                  <c:v>2031</c:v>
                </c:pt>
                <c:pt idx="29">
                  <c:v>2032</c:v>
                </c:pt>
                <c:pt idx="30">
                  <c:v>2033</c:v>
                </c:pt>
              </c:numCache>
            </c:numRef>
          </c:xVal>
          <c:yVal>
            <c:numRef>
              <c:f>If_h_higher!$B$33:$AF$33</c:f>
              <c:numCache>
                <c:formatCode>0.00</c:formatCode>
                <c:ptCount val="31"/>
                <c:pt idx="0">
                  <c:v>34.260000000000005</c:v>
                </c:pt>
                <c:pt idx="1">
                  <c:v>35.199787080520252</c:v>
                </c:pt>
                <c:pt idx="2">
                  <c:v>35.721694759669312</c:v>
                </c:pt>
                <c:pt idx="3">
                  <c:v>36.206968127586869</c:v>
                </c:pt>
                <c:pt idx="4">
                  <c:v>36.680710367305402</c:v>
                </c:pt>
                <c:pt idx="5">
                  <c:v>37.144747013503171</c:v>
                </c:pt>
                <c:pt idx="6">
                  <c:v>37.599378662269139</c:v>
                </c:pt>
                <c:pt idx="7">
                  <c:v>38.044802583509941</c:v>
                </c:pt>
                <c:pt idx="8">
                  <c:v>38.481205697478835</c:v>
                </c:pt>
                <c:pt idx="9">
                  <c:v>38.90877072363169</c:v>
                </c:pt>
                <c:pt idx="10">
                  <c:v>39.327676653831425</c:v>
                </c:pt>
                <c:pt idx="11">
                  <c:v>39.73809885320383</c:v>
                </c:pt>
                <c:pt idx="12">
                  <c:v>40.140209135244199</c:v>
                </c:pt>
                <c:pt idx="13">
                  <c:v>40.534175833853709</c:v>
                </c:pt>
                <c:pt idx="14">
                  <c:v>40.920163873815611</c:v>
                </c:pt>
                <c:pt idx="15">
                  <c:v>41.298334839837551</c:v>
                </c:pt>
                <c:pt idx="16">
                  <c:v>41.668847044195182</c:v>
                </c:pt>
                <c:pt idx="17">
                  <c:v>42.031855593005844</c:v>
                </c:pt>
                <c:pt idx="18">
                  <c:v>42.387512451160049</c:v>
                </c:pt>
                <c:pt idx="19">
                  <c:v>42.735966505937959</c:v>
                </c:pt>
                <c:pt idx="20">
                  <c:v>43.077363629337512</c:v>
                </c:pt>
                <c:pt idx="21">
                  <c:v>43.411846739140245</c:v>
                </c:pt>
                <c:pt idx="22">
                  <c:v>43.739555858740445</c:v>
                </c:pt>
                <c:pt idx="23">
                  <c:v>44.060628175762588</c:v>
                </c:pt>
                <c:pt idx="24">
                  <c:v>44.375198099491705</c:v>
                </c:pt>
                <c:pt idx="25">
                  <c:v>44.683397317140603</c:v>
                </c:pt>
                <c:pt idx="26">
                  <c:v>44.985354848977579</c:v>
                </c:pt>
                <c:pt idx="27">
                  <c:v>45.2811971023377</c:v>
                </c:pt>
                <c:pt idx="28">
                  <c:v>45.571047924540245</c:v>
                </c:pt>
                <c:pt idx="29">
                  <c:v>45.855028654734397</c:v>
                </c:pt>
                <c:pt idx="30">
                  <c:v>46.133258174695001</c:v>
                </c:pt>
              </c:numCache>
            </c:numRef>
          </c:yVal>
          <c:smooth val="0"/>
        </c:ser>
        <c:ser>
          <c:idx val="1"/>
          <c:order val="1"/>
          <c:tx>
            <c:strRef>
              <c:f>If_h_higher!$A$34</c:f>
              <c:strCache>
                <c:ptCount val="1"/>
                <c:pt idx="0">
                  <c:v>Old+inert</c:v>
                </c:pt>
              </c:strCache>
            </c:strRef>
          </c:tx>
          <c:spPr>
            <a:ln w="25400">
              <a:solidFill>
                <a:srgbClr val="DD0806"/>
              </a:solidFill>
              <a:prstDash val="solid"/>
            </a:ln>
          </c:spPr>
          <c:marker>
            <c:symbol val="none"/>
          </c:marker>
          <c:xVal>
            <c:numRef>
              <c:f>If_h_higher!$B$27:$AF$27</c:f>
              <c:numCache>
                <c:formatCode>General</c:formatCode>
                <c:ptCount val="31"/>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pt idx="18">
                  <c:v>2021</c:v>
                </c:pt>
                <c:pt idx="19">
                  <c:v>2022</c:v>
                </c:pt>
                <c:pt idx="20">
                  <c:v>2023</c:v>
                </c:pt>
                <c:pt idx="21">
                  <c:v>2024</c:v>
                </c:pt>
                <c:pt idx="22">
                  <c:v>2025</c:v>
                </c:pt>
                <c:pt idx="23">
                  <c:v>2026</c:v>
                </c:pt>
                <c:pt idx="24">
                  <c:v>2027</c:v>
                </c:pt>
                <c:pt idx="25">
                  <c:v>2028</c:v>
                </c:pt>
                <c:pt idx="26">
                  <c:v>2029</c:v>
                </c:pt>
                <c:pt idx="27">
                  <c:v>2030</c:v>
                </c:pt>
                <c:pt idx="28">
                  <c:v>2031</c:v>
                </c:pt>
                <c:pt idx="29">
                  <c:v>2032</c:v>
                </c:pt>
                <c:pt idx="30">
                  <c:v>2033</c:v>
                </c:pt>
              </c:numCache>
            </c:numRef>
          </c:xVal>
          <c:yVal>
            <c:numRef>
              <c:f>If_h_higher!$B$34:$AF$34</c:f>
              <c:numCache>
                <c:formatCode>0.00</c:formatCode>
                <c:ptCount val="31"/>
                <c:pt idx="0">
                  <c:v>33.31</c:v>
                </c:pt>
                <c:pt idx="1">
                  <c:v>33.703523816160924</c:v>
                </c:pt>
                <c:pt idx="2">
                  <c:v>34.189733268131192</c:v>
                </c:pt>
                <c:pt idx="3">
                  <c:v>34.672673761944168</c:v>
                </c:pt>
                <c:pt idx="4">
                  <c:v>35.146263548669438</c:v>
                </c:pt>
                <c:pt idx="5">
                  <c:v>35.610290232085624</c:v>
                </c:pt>
                <c:pt idx="6">
                  <c:v>36.06492122978522</c:v>
                </c:pt>
                <c:pt idx="7">
                  <c:v>36.51034510847893</c:v>
                </c:pt>
                <c:pt idx="8">
                  <c:v>36.946748219667377</c:v>
                </c:pt>
                <c:pt idx="9">
                  <c:v>37.374313245638533</c:v>
                </c:pt>
                <c:pt idx="10">
                  <c:v>37.793219175826394</c:v>
                </c:pt>
                <c:pt idx="11">
                  <c:v>38.203641375198018</c:v>
                </c:pt>
                <c:pt idx="12">
                  <c:v>38.605751657238336</c:v>
                </c:pt>
                <c:pt idx="13">
                  <c:v>38.999718355847847</c:v>
                </c:pt>
                <c:pt idx="14">
                  <c:v>39.385706395809748</c:v>
                </c:pt>
                <c:pt idx="15">
                  <c:v>39.763877361831689</c:v>
                </c:pt>
                <c:pt idx="16">
                  <c:v>40.134389566189313</c:v>
                </c:pt>
                <c:pt idx="17">
                  <c:v>40.497398114999982</c:v>
                </c:pt>
                <c:pt idx="18">
                  <c:v>40.853054973154187</c:v>
                </c:pt>
                <c:pt idx="19">
                  <c:v>41.20150902793209</c:v>
                </c:pt>
                <c:pt idx="20">
                  <c:v>41.54290615133165</c:v>
                </c:pt>
                <c:pt idx="21">
                  <c:v>41.877389261134375</c:v>
                </c:pt>
                <c:pt idx="22">
                  <c:v>42.205098380734576</c:v>
                </c:pt>
                <c:pt idx="23">
                  <c:v>42.526170697756726</c:v>
                </c:pt>
                <c:pt idx="24">
                  <c:v>42.840740621485836</c:v>
                </c:pt>
                <c:pt idx="25">
                  <c:v>43.148939839134734</c:v>
                </c:pt>
                <c:pt idx="26">
                  <c:v>43.45089737097171</c:v>
                </c:pt>
                <c:pt idx="27">
                  <c:v>43.746739624331838</c:v>
                </c:pt>
                <c:pt idx="28">
                  <c:v>44.036590446534376</c:v>
                </c:pt>
                <c:pt idx="29">
                  <c:v>44.320571176728535</c:v>
                </c:pt>
                <c:pt idx="30">
                  <c:v>44.598800696689139</c:v>
                </c:pt>
              </c:numCache>
            </c:numRef>
          </c:yVal>
          <c:smooth val="0"/>
        </c:ser>
        <c:ser>
          <c:idx val="4"/>
          <c:order val="2"/>
          <c:tx>
            <c:v>Cum. input</c:v>
          </c:tx>
          <c:spPr>
            <a:ln w="12700">
              <a:solidFill>
                <a:srgbClr val="4600A5"/>
              </a:solidFill>
              <a:prstDash val="solid"/>
            </a:ln>
          </c:spPr>
          <c:marker>
            <c:symbol val="none"/>
          </c:marker>
          <c:xVal>
            <c:numRef>
              <c:f>If_h_higher!$B$27:$AF$27</c:f>
              <c:numCache>
                <c:formatCode>General</c:formatCode>
                <c:ptCount val="31"/>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pt idx="18">
                  <c:v>2021</c:v>
                </c:pt>
                <c:pt idx="19">
                  <c:v>2022</c:v>
                </c:pt>
                <c:pt idx="20">
                  <c:v>2023</c:v>
                </c:pt>
                <c:pt idx="21">
                  <c:v>2024</c:v>
                </c:pt>
                <c:pt idx="22">
                  <c:v>2025</c:v>
                </c:pt>
                <c:pt idx="23">
                  <c:v>2026</c:v>
                </c:pt>
                <c:pt idx="24">
                  <c:v>2027</c:v>
                </c:pt>
                <c:pt idx="25">
                  <c:v>2028</c:v>
                </c:pt>
                <c:pt idx="26">
                  <c:v>2029</c:v>
                </c:pt>
                <c:pt idx="27">
                  <c:v>2030</c:v>
                </c:pt>
                <c:pt idx="28">
                  <c:v>2031</c:v>
                </c:pt>
                <c:pt idx="29">
                  <c:v>2032</c:v>
                </c:pt>
                <c:pt idx="30">
                  <c:v>2033</c:v>
                </c:pt>
              </c:numCache>
            </c:numRef>
          </c:xVal>
          <c:yVal>
            <c:numRef>
              <c:f>If_h_higher!$B$48:$AF$48</c:f>
              <c:numCache>
                <c:formatCode>General</c:formatCode>
                <c:ptCount val="31"/>
                <c:pt idx="0">
                  <c:v>0</c:v>
                </c:pt>
                <c:pt idx="1">
                  <c:v>4.1859999999999999</c:v>
                </c:pt>
                <c:pt idx="2">
                  <c:v>8.3719999999999999</c:v>
                </c:pt>
                <c:pt idx="3">
                  <c:v>12.558</c:v>
                </c:pt>
                <c:pt idx="4">
                  <c:v>16.744</c:v>
                </c:pt>
                <c:pt idx="5">
                  <c:v>20.93</c:v>
                </c:pt>
                <c:pt idx="6">
                  <c:v>25.116</c:v>
                </c:pt>
                <c:pt idx="7">
                  <c:v>29.302</c:v>
                </c:pt>
                <c:pt idx="8">
                  <c:v>33.488</c:v>
                </c:pt>
                <c:pt idx="9">
                  <c:v>37.673999999999999</c:v>
                </c:pt>
                <c:pt idx="10">
                  <c:v>41.86</c:v>
                </c:pt>
                <c:pt idx="11">
                  <c:v>46.045999999999999</c:v>
                </c:pt>
                <c:pt idx="12">
                  <c:v>50.231999999999999</c:v>
                </c:pt>
                <c:pt idx="13">
                  <c:v>54.417999999999999</c:v>
                </c:pt>
                <c:pt idx="14">
                  <c:v>58.603999999999999</c:v>
                </c:pt>
                <c:pt idx="15">
                  <c:v>62.79</c:v>
                </c:pt>
                <c:pt idx="16">
                  <c:v>66.975999999999999</c:v>
                </c:pt>
                <c:pt idx="17">
                  <c:v>71.162000000000006</c:v>
                </c:pt>
                <c:pt idx="18">
                  <c:v>75.347999999999999</c:v>
                </c:pt>
                <c:pt idx="19">
                  <c:v>79.533999999999992</c:v>
                </c:pt>
                <c:pt idx="20">
                  <c:v>83.72</c:v>
                </c:pt>
                <c:pt idx="21">
                  <c:v>87.906000000000006</c:v>
                </c:pt>
                <c:pt idx="22">
                  <c:v>92.091999999999999</c:v>
                </c:pt>
                <c:pt idx="23">
                  <c:v>96.277999999999992</c:v>
                </c:pt>
                <c:pt idx="24">
                  <c:v>100.464</c:v>
                </c:pt>
                <c:pt idx="25">
                  <c:v>104.65</c:v>
                </c:pt>
                <c:pt idx="26">
                  <c:v>108.836</c:v>
                </c:pt>
                <c:pt idx="27">
                  <c:v>113.02199999999999</c:v>
                </c:pt>
                <c:pt idx="28">
                  <c:v>117.208</c:v>
                </c:pt>
                <c:pt idx="29">
                  <c:v>121.39400000000001</c:v>
                </c:pt>
                <c:pt idx="30">
                  <c:v>125.58</c:v>
                </c:pt>
              </c:numCache>
            </c:numRef>
          </c:yVal>
          <c:smooth val="0"/>
        </c:ser>
        <c:ser>
          <c:idx val="2"/>
          <c:order val="3"/>
          <c:tx>
            <c:v>Meas. Tot. C</c:v>
          </c:tx>
          <c:spPr>
            <a:ln>
              <a:noFill/>
            </a:ln>
          </c:spPr>
          <c:marker>
            <c:symbol val="x"/>
            <c:size val="10"/>
            <c:spPr>
              <a:ln w="25400" cmpd="sng"/>
            </c:spPr>
          </c:marker>
          <c:xVal>
            <c:numRef>
              <c:f>If_h_higher!$B$27:$AF$27</c:f>
              <c:numCache>
                <c:formatCode>General</c:formatCode>
                <c:ptCount val="31"/>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pt idx="18">
                  <c:v>2021</c:v>
                </c:pt>
                <c:pt idx="19">
                  <c:v>2022</c:v>
                </c:pt>
                <c:pt idx="20">
                  <c:v>2023</c:v>
                </c:pt>
                <c:pt idx="21">
                  <c:v>2024</c:v>
                </c:pt>
                <c:pt idx="22">
                  <c:v>2025</c:v>
                </c:pt>
                <c:pt idx="23">
                  <c:v>2026</c:v>
                </c:pt>
                <c:pt idx="24">
                  <c:v>2027</c:v>
                </c:pt>
                <c:pt idx="25">
                  <c:v>2028</c:v>
                </c:pt>
                <c:pt idx="26">
                  <c:v>2029</c:v>
                </c:pt>
                <c:pt idx="27">
                  <c:v>2030</c:v>
                </c:pt>
                <c:pt idx="28">
                  <c:v>2031</c:v>
                </c:pt>
                <c:pt idx="29">
                  <c:v>2032</c:v>
                </c:pt>
                <c:pt idx="30">
                  <c:v>2033</c:v>
                </c:pt>
              </c:numCache>
            </c:numRef>
          </c:xVal>
          <c:yVal>
            <c:numRef>
              <c:f>If_h_higher!$B$26:$AF$26</c:f>
              <c:numCache>
                <c:formatCode>General</c:formatCode>
                <c:ptCount val="31"/>
                <c:pt idx="0">
                  <c:v>34.270000000000003</c:v>
                </c:pt>
              </c:numCache>
            </c:numRef>
          </c:yVal>
          <c:smooth val="1"/>
        </c:ser>
        <c:ser>
          <c:idx val="3"/>
          <c:order val="4"/>
          <c:tx>
            <c:strRef>
              <c:f>If_h_higher!$A$38</c:f>
              <c:strCache>
                <c:ptCount val="1"/>
                <c:pt idx="0">
                  <c:v>Inert</c:v>
                </c:pt>
              </c:strCache>
            </c:strRef>
          </c:tx>
          <c:spPr>
            <a:ln>
              <a:solidFill>
                <a:srgbClr val="0070C0"/>
              </a:solidFill>
            </a:ln>
          </c:spPr>
          <c:marker>
            <c:symbol val="none"/>
          </c:marker>
          <c:xVal>
            <c:numRef>
              <c:f>If_h_higher!$B$27:$AF$27</c:f>
              <c:numCache>
                <c:formatCode>General</c:formatCode>
                <c:ptCount val="31"/>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pt idx="18">
                  <c:v>2021</c:v>
                </c:pt>
                <c:pt idx="19">
                  <c:v>2022</c:v>
                </c:pt>
                <c:pt idx="20">
                  <c:v>2023</c:v>
                </c:pt>
                <c:pt idx="21">
                  <c:v>2024</c:v>
                </c:pt>
                <c:pt idx="22">
                  <c:v>2025</c:v>
                </c:pt>
                <c:pt idx="23">
                  <c:v>2026</c:v>
                </c:pt>
                <c:pt idx="24">
                  <c:v>2027</c:v>
                </c:pt>
                <c:pt idx="25">
                  <c:v>2028</c:v>
                </c:pt>
                <c:pt idx="26">
                  <c:v>2029</c:v>
                </c:pt>
                <c:pt idx="27">
                  <c:v>2030</c:v>
                </c:pt>
                <c:pt idx="28">
                  <c:v>2031</c:v>
                </c:pt>
                <c:pt idx="29">
                  <c:v>2032</c:v>
                </c:pt>
                <c:pt idx="30">
                  <c:v>2033</c:v>
                </c:pt>
              </c:numCache>
            </c:numRef>
          </c:xVal>
          <c:yVal>
            <c:numRef>
              <c:f>If_h_higher!$C$38:$AF$38</c:f>
              <c:numCache>
                <c:formatCode>General</c:formatCode>
                <c:ptCount val="30"/>
                <c:pt idx="0">
                  <c:v>17.14</c:v>
                </c:pt>
                <c:pt idx="1">
                  <c:v>17.14</c:v>
                </c:pt>
                <c:pt idx="2">
                  <c:v>17.14</c:v>
                </c:pt>
                <c:pt idx="3">
                  <c:v>17.14</c:v>
                </c:pt>
                <c:pt idx="4">
                  <c:v>17.14</c:v>
                </c:pt>
                <c:pt idx="5">
                  <c:v>17.14</c:v>
                </c:pt>
                <c:pt idx="6">
                  <c:v>17.14</c:v>
                </c:pt>
                <c:pt idx="7">
                  <c:v>17.14</c:v>
                </c:pt>
                <c:pt idx="8">
                  <c:v>17.14</c:v>
                </c:pt>
                <c:pt idx="9">
                  <c:v>17.14</c:v>
                </c:pt>
                <c:pt idx="10">
                  <c:v>17.14</c:v>
                </c:pt>
                <c:pt idx="11">
                  <c:v>17.14</c:v>
                </c:pt>
                <c:pt idx="12">
                  <c:v>17.14</c:v>
                </c:pt>
                <c:pt idx="13">
                  <c:v>17.14</c:v>
                </c:pt>
                <c:pt idx="14">
                  <c:v>17.14</c:v>
                </c:pt>
                <c:pt idx="15">
                  <c:v>17.14</c:v>
                </c:pt>
                <c:pt idx="16">
                  <c:v>17.14</c:v>
                </c:pt>
                <c:pt idx="17">
                  <c:v>17.14</c:v>
                </c:pt>
                <c:pt idx="18">
                  <c:v>17.14</c:v>
                </c:pt>
                <c:pt idx="19">
                  <c:v>17.14</c:v>
                </c:pt>
                <c:pt idx="20">
                  <c:v>17.14</c:v>
                </c:pt>
                <c:pt idx="21">
                  <c:v>17.14</c:v>
                </c:pt>
                <c:pt idx="22">
                  <c:v>17.14</c:v>
                </c:pt>
                <c:pt idx="23">
                  <c:v>17.14</c:v>
                </c:pt>
                <c:pt idx="24">
                  <c:v>17.14</c:v>
                </c:pt>
                <c:pt idx="25">
                  <c:v>17.14</c:v>
                </c:pt>
                <c:pt idx="26">
                  <c:v>17.14</c:v>
                </c:pt>
                <c:pt idx="27">
                  <c:v>17.14</c:v>
                </c:pt>
                <c:pt idx="28">
                  <c:v>17.14</c:v>
                </c:pt>
                <c:pt idx="29">
                  <c:v>17.14</c:v>
                </c:pt>
              </c:numCache>
            </c:numRef>
          </c:yVal>
          <c:smooth val="0"/>
        </c:ser>
        <c:dLbls>
          <c:showLegendKey val="0"/>
          <c:showVal val="0"/>
          <c:showCatName val="0"/>
          <c:showSerName val="0"/>
          <c:showPercent val="0"/>
          <c:showBubbleSize val="0"/>
        </c:dLbls>
        <c:axId val="101021888"/>
        <c:axId val="101022464"/>
      </c:scatterChart>
      <c:valAx>
        <c:axId val="101021888"/>
        <c:scaling>
          <c:orientation val="minMax"/>
        </c:scaling>
        <c:delete val="0"/>
        <c:axPos val="b"/>
        <c:title>
          <c:tx>
            <c:rich>
              <a:bodyPr/>
              <a:lstStyle/>
              <a:p>
                <a:pPr>
                  <a:defRPr sz="1950" b="1" i="0" u="none" strike="noStrike" baseline="0">
                    <a:solidFill>
                      <a:srgbClr val="000000"/>
                    </a:solidFill>
                    <a:latin typeface="Arial"/>
                    <a:ea typeface="Arial"/>
                    <a:cs typeface="Arial"/>
                  </a:defRPr>
                </a:pPr>
                <a:r>
                  <a:rPr lang="en-US"/>
                  <a:t>Time</a:t>
                </a:r>
              </a:p>
            </c:rich>
          </c:tx>
          <c:layout>
            <c:manualLayout>
              <c:xMode val="edge"/>
              <c:yMode val="edge"/>
              <c:x val="0.38713124467036553"/>
              <c:y val="0.86142479381088588"/>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950" b="1" i="0" u="none" strike="noStrike" baseline="0">
                <a:solidFill>
                  <a:srgbClr val="000000"/>
                </a:solidFill>
                <a:latin typeface="Arial"/>
                <a:ea typeface="Arial"/>
                <a:cs typeface="Arial"/>
              </a:defRPr>
            </a:pPr>
            <a:endParaRPr lang="sv-SE"/>
          </a:p>
        </c:txPr>
        <c:crossAx val="101022464"/>
        <c:crosses val="autoZero"/>
        <c:crossBetween val="midCat"/>
      </c:valAx>
      <c:valAx>
        <c:axId val="101022464"/>
        <c:scaling>
          <c:orientation val="minMax"/>
          <c:min val="0"/>
        </c:scaling>
        <c:delete val="0"/>
        <c:axPos val="l"/>
        <c:title>
          <c:tx>
            <c:rich>
              <a:bodyPr/>
              <a:lstStyle/>
              <a:p>
                <a:pPr>
                  <a:defRPr sz="1950" b="1" i="0" u="none" strike="noStrike" baseline="0">
                    <a:solidFill>
                      <a:srgbClr val="000000"/>
                    </a:solidFill>
                    <a:latin typeface="Arial"/>
                    <a:ea typeface="Arial"/>
                    <a:cs typeface="Arial"/>
                  </a:defRPr>
                </a:pPr>
                <a:r>
                  <a:rPr lang="en-US"/>
                  <a:t>C mass</a:t>
                </a:r>
              </a:p>
            </c:rich>
          </c:tx>
          <c:layout>
            <c:manualLayout>
              <c:xMode val="edge"/>
              <c:yMode val="edge"/>
              <c:x val="3.7974683544303799E-2"/>
              <c:y val="0.34831519655548671"/>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950" b="1" i="0" u="none" strike="noStrike" baseline="0">
                <a:solidFill>
                  <a:srgbClr val="000000"/>
                </a:solidFill>
                <a:latin typeface="Arial"/>
                <a:ea typeface="Arial"/>
                <a:cs typeface="Arial"/>
              </a:defRPr>
            </a:pPr>
            <a:endParaRPr lang="sv-SE"/>
          </a:p>
        </c:txPr>
        <c:crossAx val="101021888"/>
        <c:crosses val="autoZero"/>
        <c:crossBetween val="midCat"/>
      </c:valAx>
      <c:spPr>
        <a:noFill/>
        <a:ln w="25400">
          <a:noFill/>
        </a:ln>
      </c:spPr>
    </c:plotArea>
    <c:legend>
      <c:legendPos val="r"/>
      <c:layout>
        <c:manualLayout>
          <c:xMode val="edge"/>
          <c:yMode val="edge"/>
          <c:x val="0.77426237859508062"/>
          <c:y val="0.50749161972730938"/>
          <c:w val="0.21843959378495409"/>
          <c:h val="0.32209737827715357"/>
        </c:manualLayout>
      </c:layout>
      <c:overlay val="0"/>
      <c:spPr>
        <a:solidFill>
          <a:srgbClr val="FFFFFF"/>
        </a:solidFill>
        <a:ln w="3175">
          <a:solidFill>
            <a:srgbClr val="000000"/>
          </a:solidFill>
          <a:prstDash val="solid"/>
        </a:ln>
      </c:spPr>
      <c:txPr>
        <a:bodyPr/>
        <a:lstStyle/>
        <a:p>
          <a:pPr>
            <a:defRPr sz="1790" b="1" i="0" u="none" strike="noStrike" baseline="0">
              <a:solidFill>
                <a:srgbClr val="000000"/>
              </a:solidFill>
              <a:latin typeface="Arial"/>
              <a:ea typeface="Arial"/>
              <a:cs typeface="Arial"/>
            </a:defRPr>
          </a:pPr>
          <a:endParaRPr lang="sv-SE"/>
        </a:p>
      </c:txPr>
    </c:legend>
    <c:plotVisOnly val="1"/>
    <c:dispBlanksAs val="gap"/>
    <c:showDLblsOverMax val="0"/>
  </c:chart>
  <c:spPr>
    <a:solidFill>
      <a:srgbClr val="FFFFFF"/>
    </a:solidFill>
    <a:ln w="3175">
      <a:solidFill>
        <a:srgbClr val="000000"/>
      </a:solidFill>
      <a:prstDash val="solid"/>
    </a:ln>
  </c:spPr>
  <c:txPr>
    <a:bodyPr/>
    <a:lstStyle/>
    <a:p>
      <a:pPr>
        <a:defRPr sz="1950" b="1" i="0" u="none" strike="noStrike" baseline="0">
          <a:solidFill>
            <a:srgbClr val="000000"/>
          </a:solidFill>
          <a:latin typeface="Arial"/>
          <a:ea typeface="Arial"/>
          <a:cs typeface="Arial"/>
        </a:defRPr>
      </a:pPr>
      <a:endParaRPr lang="sv-SE"/>
    </a:p>
  </c:txPr>
  <c:printSettings>
    <c:headerFooter alignWithMargins="0"/>
    <c:pageMargins b="1" l="0.75" r="0.75" t="1" header="0.5" footer="0.5"/>
    <c:pageSetup paperSize="9" orientation="landscape" horizontalDpi="300" verticalDpi="300"/>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Total C ton/ha</a:t>
            </a:r>
          </a:p>
        </c:rich>
      </c:tx>
      <c:layout/>
      <c:overlay val="0"/>
    </c:title>
    <c:autoTitleDeleted val="0"/>
    <c:plotArea>
      <c:layout/>
      <c:lineChart>
        <c:grouping val="standard"/>
        <c:varyColors val="0"/>
        <c:ser>
          <c:idx val="0"/>
          <c:order val="0"/>
          <c:tx>
            <c:strRef>
              <c:f>'Summary Figs'!$A$5</c:f>
              <c:strCache>
                <c:ptCount val="1"/>
                <c:pt idx="0">
                  <c:v>Embu_maize_SS</c:v>
                </c:pt>
              </c:strCache>
            </c:strRef>
          </c:tx>
          <c:marker>
            <c:symbol val="none"/>
          </c:marker>
          <c:cat>
            <c:numRef>
              <c:f>Embu_maize_SS!$B$27:$AF$27</c:f>
              <c:numCache>
                <c:formatCode>General</c:formatCode>
                <c:ptCount val="31"/>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pt idx="18">
                  <c:v>2021</c:v>
                </c:pt>
                <c:pt idx="19">
                  <c:v>2022</c:v>
                </c:pt>
                <c:pt idx="20">
                  <c:v>2023</c:v>
                </c:pt>
                <c:pt idx="21">
                  <c:v>2024</c:v>
                </c:pt>
                <c:pt idx="22">
                  <c:v>2025</c:v>
                </c:pt>
                <c:pt idx="23">
                  <c:v>2026</c:v>
                </c:pt>
                <c:pt idx="24">
                  <c:v>2027</c:v>
                </c:pt>
                <c:pt idx="25">
                  <c:v>2028</c:v>
                </c:pt>
                <c:pt idx="26">
                  <c:v>2029</c:v>
                </c:pt>
                <c:pt idx="27">
                  <c:v>2030</c:v>
                </c:pt>
                <c:pt idx="28">
                  <c:v>2031</c:v>
                </c:pt>
                <c:pt idx="29">
                  <c:v>2032</c:v>
                </c:pt>
                <c:pt idx="30">
                  <c:v>2033</c:v>
                </c:pt>
              </c:numCache>
            </c:numRef>
          </c:cat>
          <c:val>
            <c:numRef>
              <c:f>Embu_maize_SS!$B$33:$AF$33</c:f>
              <c:numCache>
                <c:formatCode>0.00</c:formatCode>
                <c:ptCount val="31"/>
                <c:pt idx="0">
                  <c:v>34.260000000000005</c:v>
                </c:pt>
                <c:pt idx="1">
                  <c:v>34.258065433178757</c:v>
                </c:pt>
                <c:pt idx="2">
                  <c:v>34.257971064896452</c:v>
                </c:pt>
                <c:pt idx="3">
                  <c:v>34.257996304139432</c:v>
                </c:pt>
                <c:pt idx="4">
                  <c:v>34.258028723675409</c:v>
                </c:pt>
                <c:pt idx="5">
                  <c:v>34.258060989281816</c:v>
                </c:pt>
                <c:pt idx="6">
                  <c:v>34.258092634288573</c:v>
                </c:pt>
                <c:pt idx="7">
                  <c:v>34.258123640563582</c:v>
                </c:pt>
                <c:pt idx="8">
                  <c:v>34.25815401903624</c:v>
                </c:pt>
                <c:pt idx="9">
                  <c:v>34.258183782289763</c:v>
                </c:pt>
                <c:pt idx="10">
                  <c:v>34.258212942775081</c:v>
                </c:pt>
                <c:pt idx="11">
                  <c:v>34.258241512698945</c:v>
                </c:pt>
                <c:pt idx="12">
                  <c:v>34.258269504021442</c:v>
                </c:pt>
                <c:pt idx="13">
                  <c:v>34.258296928460481</c:v>
                </c:pt>
                <c:pt idx="14">
                  <c:v>34.258323797496629</c:v>
                </c:pt>
                <c:pt idx="15">
                  <c:v>34.258350122377998</c:v>
                </c:pt>
                <c:pt idx="16">
                  <c:v>34.258375914124855</c:v>
                </c:pt>
                <c:pt idx="17">
                  <c:v>34.258401183534303</c:v>
                </c:pt>
                <c:pt idx="18">
                  <c:v>34.258425941184775</c:v>
                </c:pt>
                <c:pt idx="19">
                  <c:v>34.258450197440482</c:v>
                </c:pt>
                <c:pt idx="20">
                  <c:v>34.258473962455724</c:v>
                </c:pt>
                <c:pt idx="21">
                  <c:v>34.258497246179161</c:v>
                </c:pt>
                <c:pt idx="22">
                  <c:v>34.258520058357959</c:v>
                </c:pt>
                <c:pt idx="23">
                  <c:v>34.258542408541913</c:v>
                </c:pt>
                <c:pt idx="24">
                  <c:v>34.258564306087379</c:v>
                </c:pt>
                <c:pt idx="25">
                  <c:v>34.258585760161253</c:v>
                </c:pt>
                <c:pt idx="26">
                  <c:v>34.258606779744767</c:v>
                </c:pt>
                <c:pt idx="27">
                  <c:v>34.258627373637268</c:v>
                </c:pt>
                <c:pt idx="28">
                  <c:v>34.258647550459905</c:v>
                </c:pt>
                <c:pt idx="29">
                  <c:v>34.258667318659221</c:v>
                </c:pt>
                <c:pt idx="30">
                  <c:v>34.2586866865107</c:v>
                </c:pt>
              </c:numCache>
            </c:numRef>
          </c:val>
          <c:smooth val="0"/>
        </c:ser>
        <c:ser>
          <c:idx val="1"/>
          <c:order val="1"/>
          <c:tx>
            <c:strRef>
              <c:f>'Summary Figs'!$A$6</c:f>
              <c:strCache>
                <c:ptCount val="1"/>
                <c:pt idx="0">
                  <c:v>Embu_no</c:v>
                </c:pt>
              </c:strCache>
            </c:strRef>
          </c:tx>
          <c:marker>
            <c:symbol val="none"/>
          </c:marker>
          <c:val>
            <c:numRef>
              <c:f>Embu_no!$B$33:$AF$33</c:f>
              <c:numCache>
                <c:formatCode>0.00</c:formatCode>
                <c:ptCount val="31"/>
                <c:pt idx="0">
                  <c:v>34.260000000000005</c:v>
                </c:pt>
                <c:pt idx="1">
                  <c:v>33.625329783058234</c:v>
                </c:pt>
                <c:pt idx="2">
                  <c:v>33.410543380257508</c:v>
                </c:pt>
                <c:pt idx="3">
                  <c:v>33.226706235432815</c:v>
                </c:pt>
                <c:pt idx="4">
                  <c:v>33.048330447167572</c:v>
                </c:pt>
                <c:pt idx="5">
                  <c:v>32.873680741187592</c:v>
                </c:pt>
                <c:pt idx="6">
                  <c:v>32.702575484476377</c:v>
                </c:pt>
                <c:pt idx="7">
                  <c:v>32.534935956118503</c:v>
                </c:pt>
                <c:pt idx="8">
                  <c:v>32.37069151436846</c:v>
                </c:pt>
                <c:pt idx="9">
                  <c:v>32.209773371913045</c:v>
                </c:pt>
                <c:pt idx="10">
                  <c:v>32.052114162222082</c:v>
                </c:pt>
                <c:pt idx="11">
                  <c:v>31.897647884889864</c:v>
                </c:pt>
                <c:pt idx="12">
                  <c:v>31.746309876276751</c:v>
                </c:pt>
                <c:pt idx="13">
                  <c:v>31.598036782326247</c:v>
                </c:pt>
                <c:pt idx="14">
                  <c:v>31.452766532035955</c:v>
                </c:pt>
                <c:pt idx="15">
                  <c:v>31.310438311472566</c:v>
                </c:pt>
                <c:pt idx="16">
                  <c:v>31.170992538313502</c:v>
                </c:pt>
                <c:pt idx="17">
                  <c:v>31.034370836904191</c:v>
                </c:pt>
                <c:pt idx="18">
                  <c:v>30.900516013820507</c:v>
                </c:pt>
                <c:pt idx="19">
                  <c:v>30.769372033926079</c:v>
                </c:pt>
                <c:pt idx="20">
                  <c:v>30.640883996914535</c:v>
                </c:pt>
                <c:pt idx="21">
                  <c:v>30.514998114326794</c:v>
                </c:pt>
                <c:pt idx="22">
                  <c:v>30.391661687033789</c:v>
                </c:pt>
                <c:pt idx="23">
                  <c:v>30.270823083175248</c:v>
                </c:pt>
                <c:pt idx="24">
                  <c:v>30.152431716545244</c:v>
                </c:pt>
                <c:pt idx="25">
                  <c:v>30.036438025415475</c:v>
                </c:pt>
                <c:pt idx="26">
                  <c:v>29.922793451787427</c:v>
                </c:pt>
                <c:pt idx="27">
                  <c:v>29.811450421064741</c:v>
                </c:pt>
                <c:pt idx="28">
                  <c:v>29.702362322137205</c:v>
                </c:pt>
                <c:pt idx="29">
                  <c:v>29.595483487868155</c:v>
                </c:pt>
                <c:pt idx="30">
                  <c:v>29.490769175977004</c:v>
                </c:pt>
              </c:numCache>
            </c:numRef>
          </c:val>
          <c:smooth val="0"/>
        </c:ser>
        <c:ser>
          <c:idx val="2"/>
          <c:order val="2"/>
          <c:tx>
            <c:strRef>
              <c:f>'Summary Figs'!$A$7</c:f>
              <c:strCache>
                <c:ptCount val="1"/>
                <c:pt idx="0">
                  <c:v>Embu_no_+N</c:v>
                </c:pt>
              </c:strCache>
            </c:strRef>
          </c:tx>
          <c:marker>
            <c:symbol val="none"/>
          </c:marker>
          <c:val>
            <c:numRef>
              <c:f>'Embu_no_+N'!$B$33:$AF$33</c:f>
              <c:numCache>
                <c:formatCode>0.00</c:formatCode>
                <c:ptCount val="31"/>
                <c:pt idx="0">
                  <c:v>34.260000000000005</c:v>
                </c:pt>
                <c:pt idx="1">
                  <c:v>33.953414934972578</c:v>
                </c:pt>
                <c:pt idx="2">
                  <c:v>33.84995032784807</c:v>
                </c:pt>
                <c:pt idx="3">
                  <c:v>33.761449234021434</c:v>
                </c:pt>
                <c:pt idx="4">
                  <c:v>33.675581405356823</c:v>
                </c:pt>
                <c:pt idx="5">
                  <c:v>33.591507536495712</c:v>
                </c:pt>
                <c:pt idx="6">
                  <c:v>33.509139932527148</c:v>
                </c:pt>
                <c:pt idx="7">
                  <c:v>33.428440681386327</c:v>
                </c:pt>
                <c:pt idx="8">
                  <c:v>33.349375776048049</c:v>
                </c:pt>
                <c:pt idx="9">
                  <c:v>33.271912103219499</c:v>
                </c:pt>
                <c:pt idx="10">
                  <c:v>33.196017233619934</c:v>
                </c:pt>
                <c:pt idx="11">
                  <c:v>33.121659395605683</c:v>
                </c:pt>
                <c:pt idx="12">
                  <c:v>33.048807461033256</c:v>
                </c:pt>
                <c:pt idx="13">
                  <c:v>32.977430932173625</c:v>
                </c:pt>
                <c:pt idx="14">
                  <c:v>32.90749992894149</c:v>
                </c:pt>
                <c:pt idx="15">
                  <c:v>32.838985176386494</c:v>
                </c:pt>
                <c:pt idx="16">
                  <c:v>32.771857992437909</c:v>
                </c:pt>
                <c:pt idx="17">
                  <c:v>32.70609027589758</c:v>
                </c:pt>
                <c:pt idx="18">
                  <c:v>32.641654494676054</c:v>
                </c:pt>
                <c:pt idx="19">
                  <c:v>32.578523674266883</c:v>
                </c:pt>
                <c:pt idx="20">
                  <c:v>32.516671386454412</c:v>
                </c:pt>
                <c:pt idx="21">
                  <c:v>32.456071738250245</c:v>
                </c:pt>
                <c:pt idx="22">
                  <c:v>32.396699361053734</c:v>
                </c:pt>
                <c:pt idx="23">
                  <c:v>32.338529400032037</c:v>
                </c:pt>
                <c:pt idx="24">
                  <c:v>32.281537503715242</c:v>
                </c:pt>
                <c:pt idx="25">
                  <c:v>32.225699813802173</c:v>
                </c:pt>
                <c:pt idx="26">
                  <c:v>32.170992955172714</c:v>
                </c:pt>
                <c:pt idx="27">
                  <c:v>32.117394026102346</c:v>
                </c:pt>
                <c:pt idx="28">
                  <c:v>32.064880588674903</c:v>
                </c:pt>
                <c:pt idx="29">
                  <c:v>32.013430659389449</c:v>
                </c:pt>
                <c:pt idx="30">
                  <c:v>31.963022699957442</c:v>
                </c:pt>
              </c:numCache>
            </c:numRef>
          </c:val>
          <c:smooth val="0"/>
        </c:ser>
        <c:ser>
          <c:idx val="3"/>
          <c:order val="3"/>
          <c:tx>
            <c:strRef>
              <c:f>'Summary Figs'!$A$8</c:f>
              <c:strCache>
                <c:ptCount val="1"/>
                <c:pt idx="0">
                  <c:v>Embu_Tit</c:v>
                </c:pt>
              </c:strCache>
            </c:strRef>
          </c:tx>
          <c:marker>
            <c:symbol val="none"/>
          </c:marker>
          <c:val>
            <c:numRef>
              <c:f>Embu_Tit!$B$33:$AF$33</c:f>
              <c:numCache>
                <c:formatCode>0.00</c:formatCode>
                <c:ptCount val="31"/>
                <c:pt idx="0">
                  <c:v>34.260000000000005</c:v>
                </c:pt>
                <c:pt idx="1">
                  <c:v>34.940041125501651</c:v>
                </c:pt>
                <c:pt idx="2">
                  <c:v>35.171346313809892</c:v>
                </c:pt>
                <c:pt idx="3">
                  <c:v>35.369542268805652</c:v>
                </c:pt>
                <c:pt idx="4">
                  <c:v>35.561866779056203</c:v>
                </c:pt>
                <c:pt idx="5">
                  <c:v>35.750174920198106</c:v>
                </c:pt>
                <c:pt idx="6">
                  <c:v>35.934661490431338</c:v>
                </c:pt>
                <c:pt idx="7">
                  <c:v>36.115411299126649</c:v>
                </c:pt>
                <c:pt idx="8">
                  <c:v>36.292500508141359</c:v>
                </c:pt>
                <c:pt idx="9">
                  <c:v>36.466003284023238</c:v>
                </c:pt>
                <c:pt idx="10">
                  <c:v>36.635992261695634</c:v>
                </c:pt>
                <c:pt idx="11">
                  <c:v>36.802538603137059</c:v>
                </c:pt>
                <c:pt idx="12">
                  <c:v>36.965712029019116</c:v>
                </c:pt>
                <c:pt idx="13">
                  <c:v>37.125580848014138</c:v>
                </c:pt>
                <c:pt idx="14">
                  <c:v>37.28221198539886</c:v>
                </c:pt>
                <c:pt idx="15">
                  <c:v>37.435671011071619</c:v>
                </c:pt>
                <c:pt idx="16">
                  <c:v>37.586022167001694</c:v>
                </c:pt>
                <c:pt idx="17">
                  <c:v>37.733328394122623</c:v>
                </c:pt>
                <c:pt idx="18">
                  <c:v>37.877651358680978</c:v>
                </c:pt>
                <c:pt idx="19">
                  <c:v>38.019051478051438</c:v>
                </c:pt>
                <c:pt idx="20">
                  <c:v>38.157587946029096</c:v>
                </c:pt>
                <c:pt idx="21">
                  <c:v>38.293318757609562</c:v>
                </c:pt>
                <c:pt idx="22">
                  <c:v>38.426300733267126</c:v>
                </c:pt>
                <c:pt idx="23">
                  <c:v>38.556589542741349</c:v>
                </c:pt>
                <c:pt idx="24">
                  <c:v>38.684239728341865</c:v>
                </c:pt>
                <c:pt idx="25">
                  <c:v>38.809304727781203</c:v>
                </c:pt>
                <c:pt idx="26">
                  <c:v>38.931836896545235</c:v>
                </c:pt>
                <c:pt idx="27">
                  <c:v>39.051887529810529</c:v>
                </c:pt>
                <c:pt idx="28">
                  <c:v>39.169506883917876</c:v>
                </c:pt>
                <c:pt idx="29">
                  <c:v>39.284744197410916</c:v>
                </c:pt>
                <c:pt idx="30">
                  <c:v>39.397647711648652</c:v>
                </c:pt>
              </c:numCache>
            </c:numRef>
          </c:val>
          <c:smooth val="0"/>
        </c:ser>
        <c:ser>
          <c:idx val="4"/>
          <c:order val="4"/>
          <c:tx>
            <c:strRef>
              <c:f>'Summary Figs'!$A$9</c:f>
              <c:strCache>
                <c:ptCount val="1"/>
                <c:pt idx="0">
                  <c:v>If_h_higher</c:v>
                </c:pt>
              </c:strCache>
            </c:strRef>
          </c:tx>
          <c:marker>
            <c:symbol val="none"/>
          </c:marker>
          <c:val>
            <c:numRef>
              <c:f>If_h_higher!$B$33:$AF$33</c:f>
              <c:numCache>
                <c:formatCode>0.00</c:formatCode>
                <c:ptCount val="31"/>
                <c:pt idx="0">
                  <c:v>34.260000000000005</c:v>
                </c:pt>
                <c:pt idx="1">
                  <c:v>35.199787080520252</c:v>
                </c:pt>
                <c:pt idx="2">
                  <c:v>35.721694759669312</c:v>
                </c:pt>
                <c:pt idx="3">
                  <c:v>36.206968127586869</c:v>
                </c:pt>
                <c:pt idx="4">
                  <c:v>36.680710367305402</c:v>
                </c:pt>
                <c:pt idx="5">
                  <c:v>37.144747013503171</c:v>
                </c:pt>
                <c:pt idx="6">
                  <c:v>37.599378662269139</c:v>
                </c:pt>
                <c:pt idx="7">
                  <c:v>38.044802583509941</c:v>
                </c:pt>
                <c:pt idx="8">
                  <c:v>38.481205697478835</c:v>
                </c:pt>
                <c:pt idx="9">
                  <c:v>38.90877072363169</c:v>
                </c:pt>
                <c:pt idx="10">
                  <c:v>39.327676653831425</c:v>
                </c:pt>
                <c:pt idx="11">
                  <c:v>39.73809885320383</c:v>
                </c:pt>
                <c:pt idx="12">
                  <c:v>40.140209135244199</c:v>
                </c:pt>
                <c:pt idx="13">
                  <c:v>40.534175833853709</c:v>
                </c:pt>
                <c:pt idx="14">
                  <c:v>40.920163873815611</c:v>
                </c:pt>
                <c:pt idx="15">
                  <c:v>41.298334839837551</c:v>
                </c:pt>
                <c:pt idx="16">
                  <c:v>41.668847044195182</c:v>
                </c:pt>
                <c:pt idx="17">
                  <c:v>42.031855593005844</c:v>
                </c:pt>
                <c:pt idx="18">
                  <c:v>42.387512451160049</c:v>
                </c:pt>
                <c:pt idx="19">
                  <c:v>42.735966505937959</c:v>
                </c:pt>
                <c:pt idx="20">
                  <c:v>43.077363629337512</c:v>
                </c:pt>
                <c:pt idx="21">
                  <c:v>43.411846739140245</c:v>
                </c:pt>
                <c:pt idx="22">
                  <c:v>43.739555858740445</c:v>
                </c:pt>
                <c:pt idx="23">
                  <c:v>44.060628175762588</c:v>
                </c:pt>
                <c:pt idx="24">
                  <c:v>44.375198099491705</c:v>
                </c:pt>
                <c:pt idx="25">
                  <c:v>44.683397317140603</c:v>
                </c:pt>
                <c:pt idx="26">
                  <c:v>44.985354848977579</c:v>
                </c:pt>
                <c:pt idx="27">
                  <c:v>45.2811971023377</c:v>
                </c:pt>
                <c:pt idx="28">
                  <c:v>45.571047924540245</c:v>
                </c:pt>
                <c:pt idx="29">
                  <c:v>45.855028654734397</c:v>
                </c:pt>
                <c:pt idx="30">
                  <c:v>46.133258174695001</c:v>
                </c:pt>
              </c:numCache>
            </c:numRef>
          </c:val>
          <c:smooth val="0"/>
        </c:ser>
        <c:ser>
          <c:idx val="5"/>
          <c:order val="5"/>
          <c:tx>
            <c:v>Initial measure</c:v>
          </c:tx>
          <c:spPr>
            <a:ln w="60325">
              <a:noFill/>
            </a:ln>
          </c:spPr>
          <c:marker>
            <c:symbol val="x"/>
            <c:size val="12"/>
            <c:spPr>
              <a:solidFill>
                <a:schemeClr val="accent4">
                  <a:lumMod val="40000"/>
                  <a:lumOff val="60000"/>
                  <a:alpha val="30000"/>
                </a:schemeClr>
              </a:solidFill>
              <a:ln w="15875"/>
            </c:spPr>
          </c:marker>
          <c:val>
            <c:numRef>
              <c:f>Embu_maize_SS!$B$26</c:f>
              <c:numCache>
                <c:formatCode>General</c:formatCode>
                <c:ptCount val="1"/>
                <c:pt idx="0">
                  <c:v>34.270000000000003</c:v>
                </c:pt>
              </c:numCache>
            </c:numRef>
          </c:val>
          <c:smooth val="0"/>
        </c:ser>
        <c:dLbls>
          <c:showLegendKey val="0"/>
          <c:showVal val="0"/>
          <c:showCatName val="0"/>
          <c:showSerName val="0"/>
          <c:showPercent val="0"/>
          <c:showBubbleSize val="0"/>
        </c:dLbls>
        <c:marker val="1"/>
        <c:smooth val="0"/>
        <c:axId val="57440768"/>
        <c:axId val="71987136"/>
      </c:lineChart>
      <c:catAx>
        <c:axId val="57440768"/>
        <c:scaling>
          <c:orientation val="minMax"/>
        </c:scaling>
        <c:delete val="0"/>
        <c:axPos val="b"/>
        <c:numFmt formatCode="General" sourceLinked="1"/>
        <c:majorTickMark val="out"/>
        <c:minorTickMark val="none"/>
        <c:tickLblPos val="nextTo"/>
        <c:crossAx val="71987136"/>
        <c:crosses val="autoZero"/>
        <c:auto val="1"/>
        <c:lblAlgn val="ctr"/>
        <c:lblOffset val="100"/>
        <c:noMultiLvlLbl val="0"/>
      </c:catAx>
      <c:valAx>
        <c:axId val="71987136"/>
        <c:scaling>
          <c:orientation val="minMax"/>
          <c:min val="0"/>
        </c:scaling>
        <c:delete val="0"/>
        <c:axPos val="l"/>
        <c:majorGridlines/>
        <c:numFmt formatCode="0.00" sourceLinked="1"/>
        <c:majorTickMark val="out"/>
        <c:minorTickMark val="none"/>
        <c:tickLblPos val="nextTo"/>
        <c:crossAx val="57440768"/>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strRef>
              <c:f>Parameters!$T$13</c:f>
              <c:strCache>
                <c:ptCount val="1"/>
                <c:pt idx="0">
                  <c:v>Total C year 2013</c:v>
                </c:pt>
              </c:strCache>
            </c:strRef>
          </c:tx>
          <c:spPr>
            <a:solidFill>
              <a:srgbClr val="FFC000"/>
            </a:solidFill>
          </c:spPr>
          <c:invertIfNegative val="0"/>
          <c:dLbls>
            <c:showLegendKey val="0"/>
            <c:showVal val="1"/>
            <c:showCatName val="0"/>
            <c:showSerName val="0"/>
            <c:showPercent val="0"/>
            <c:showBubbleSize val="0"/>
            <c:showLeaderLines val="0"/>
          </c:dLbls>
          <c:cat>
            <c:strRef>
              <c:f>Parameters!$A$14:$A$18</c:f>
              <c:strCache>
                <c:ptCount val="5"/>
                <c:pt idx="0">
                  <c:v>EMBU_maize_SS</c:v>
                </c:pt>
                <c:pt idx="1">
                  <c:v>EMBU_no</c:v>
                </c:pt>
                <c:pt idx="2">
                  <c:v>EMBU_no_+N</c:v>
                </c:pt>
                <c:pt idx="3">
                  <c:v>EMBU_Tit</c:v>
                </c:pt>
                <c:pt idx="4">
                  <c:v>If_h_higher</c:v>
                </c:pt>
              </c:strCache>
            </c:strRef>
          </c:cat>
          <c:val>
            <c:numRef>
              <c:f>Parameters!$T$14:$T$18</c:f>
              <c:numCache>
                <c:formatCode>0.00</c:formatCode>
                <c:ptCount val="5"/>
                <c:pt idx="0">
                  <c:v>34.254212942775084</c:v>
                </c:pt>
                <c:pt idx="1">
                  <c:v>32.048114162222078</c:v>
                </c:pt>
                <c:pt idx="2">
                  <c:v>33.192017233619936</c:v>
                </c:pt>
                <c:pt idx="3">
                  <c:v>36.631992261695629</c:v>
                </c:pt>
                <c:pt idx="4">
                  <c:v>39.327676653831425</c:v>
                </c:pt>
              </c:numCache>
            </c:numRef>
          </c:val>
        </c:ser>
        <c:dLbls>
          <c:showLegendKey val="0"/>
          <c:showVal val="0"/>
          <c:showCatName val="0"/>
          <c:showSerName val="0"/>
          <c:showPercent val="0"/>
          <c:showBubbleSize val="0"/>
        </c:dLbls>
        <c:gapWidth val="150"/>
        <c:axId val="98224640"/>
        <c:axId val="71986560"/>
      </c:barChart>
      <c:catAx>
        <c:axId val="98224640"/>
        <c:scaling>
          <c:orientation val="minMax"/>
        </c:scaling>
        <c:delete val="0"/>
        <c:axPos val="b"/>
        <c:majorTickMark val="out"/>
        <c:minorTickMark val="none"/>
        <c:tickLblPos val="nextTo"/>
        <c:crossAx val="71986560"/>
        <c:crosses val="autoZero"/>
        <c:auto val="1"/>
        <c:lblAlgn val="ctr"/>
        <c:lblOffset val="100"/>
        <c:noMultiLvlLbl val="0"/>
      </c:catAx>
      <c:valAx>
        <c:axId val="71986560"/>
        <c:scaling>
          <c:orientation val="minMax"/>
          <c:max val="50"/>
          <c:min val="0"/>
        </c:scaling>
        <c:delete val="0"/>
        <c:axPos val="l"/>
        <c:majorGridlines/>
        <c:numFmt formatCode="0.00" sourceLinked="1"/>
        <c:majorTickMark val="out"/>
        <c:minorTickMark val="none"/>
        <c:tickLblPos val="nextTo"/>
        <c:crossAx val="98224640"/>
        <c:crosses val="autoZero"/>
        <c:crossBetween val="between"/>
      </c:valAx>
    </c:plotArea>
    <c:legend>
      <c:legendPos val="r"/>
      <c:overlay val="0"/>
    </c:legend>
    <c:plotVisOnly val="1"/>
    <c:dispBlanksAs val="gap"/>
    <c:showDLblsOverMax val="0"/>
  </c:chart>
  <c:spPr>
    <a:gradFill>
      <a:gsLst>
        <a:gs pos="0">
          <a:srgbClr val="5E9EFF"/>
        </a:gs>
        <a:gs pos="39999">
          <a:srgbClr val="85C2FF"/>
        </a:gs>
        <a:gs pos="70000">
          <a:srgbClr val="C4D6EB"/>
        </a:gs>
        <a:gs pos="100000">
          <a:srgbClr val="FFEBFA"/>
        </a:gs>
      </a:gsLst>
      <a:lin ang="5400000" scaled="0"/>
    </a:gradFill>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763724154733821"/>
          <c:y val="0.13982541508154175"/>
          <c:w val="0.58544364105728453"/>
          <c:h val="0.60487002002505419"/>
        </c:manualLayout>
      </c:layout>
      <c:scatterChart>
        <c:scatterStyle val="lineMarker"/>
        <c:varyColors val="0"/>
        <c:ser>
          <c:idx val="0"/>
          <c:order val="0"/>
          <c:tx>
            <c:strRef>
              <c:f>Embu_maize_SS!$A$32</c:f>
              <c:strCache>
                <c:ptCount val="1"/>
                <c:pt idx="0">
                  <c:v>Total</c:v>
                </c:pt>
              </c:strCache>
            </c:strRef>
          </c:tx>
          <c:spPr>
            <a:ln w="25400">
              <a:solidFill>
                <a:srgbClr val="000000"/>
              </a:solidFill>
              <a:prstDash val="solid"/>
            </a:ln>
          </c:spPr>
          <c:marker>
            <c:symbol val="none"/>
          </c:marker>
          <c:xVal>
            <c:numRef>
              <c:f>Embu_maize_SS!$B$27:$AF$27</c:f>
              <c:numCache>
                <c:formatCode>General</c:formatCode>
                <c:ptCount val="31"/>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pt idx="18">
                  <c:v>2021</c:v>
                </c:pt>
                <c:pt idx="19">
                  <c:v>2022</c:v>
                </c:pt>
                <c:pt idx="20">
                  <c:v>2023</c:v>
                </c:pt>
                <c:pt idx="21">
                  <c:v>2024</c:v>
                </c:pt>
                <c:pt idx="22">
                  <c:v>2025</c:v>
                </c:pt>
                <c:pt idx="23">
                  <c:v>2026</c:v>
                </c:pt>
                <c:pt idx="24">
                  <c:v>2027</c:v>
                </c:pt>
                <c:pt idx="25">
                  <c:v>2028</c:v>
                </c:pt>
                <c:pt idx="26">
                  <c:v>2029</c:v>
                </c:pt>
                <c:pt idx="27">
                  <c:v>2030</c:v>
                </c:pt>
                <c:pt idx="28">
                  <c:v>2031</c:v>
                </c:pt>
                <c:pt idx="29">
                  <c:v>2032</c:v>
                </c:pt>
                <c:pt idx="30">
                  <c:v>2033</c:v>
                </c:pt>
              </c:numCache>
            </c:numRef>
          </c:xVal>
          <c:yVal>
            <c:numRef>
              <c:f>Embu_maize_SS!$B$32:$AF$32</c:f>
              <c:numCache>
                <c:formatCode>0.00</c:formatCode>
                <c:ptCount val="31"/>
                <c:pt idx="0">
                  <c:v>17.12</c:v>
                </c:pt>
                <c:pt idx="1">
                  <c:v>17.118065433178753</c:v>
                </c:pt>
                <c:pt idx="2">
                  <c:v>17.117971064896452</c:v>
                </c:pt>
                <c:pt idx="3">
                  <c:v>17.117996304139432</c:v>
                </c:pt>
                <c:pt idx="4">
                  <c:v>17.118028723675408</c:v>
                </c:pt>
                <c:pt idx="5">
                  <c:v>17.118060989281815</c:v>
                </c:pt>
                <c:pt idx="6">
                  <c:v>17.118092634288573</c:v>
                </c:pt>
                <c:pt idx="7">
                  <c:v>17.118123640563585</c:v>
                </c:pt>
                <c:pt idx="8">
                  <c:v>17.118154019036243</c:v>
                </c:pt>
                <c:pt idx="9">
                  <c:v>17.118183782289766</c:v>
                </c:pt>
                <c:pt idx="10">
                  <c:v>17.118212942775081</c:v>
                </c:pt>
                <c:pt idx="11">
                  <c:v>17.11824151269894</c:v>
                </c:pt>
                <c:pt idx="12">
                  <c:v>17.118269504021441</c:v>
                </c:pt>
                <c:pt idx="13">
                  <c:v>17.118296928460477</c:v>
                </c:pt>
                <c:pt idx="14">
                  <c:v>17.118323797496632</c:v>
                </c:pt>
                <c:pt idx="15">
                  <c:v>17.118350122377997</c:v>
                </c:pt>
                <c:pt idx="16">
                  <c:v>17.118375914124851</c:v>
                </c:pt>
                <c:pt idx="17">
                  <c:v>17.118401183534299</c:v>
                </c:pt>
                <c:pt idx="18">
                  <c:v>17.118425941184775</c:v>
                </c:pt>
                <c:pt idx="19">
                  <c:v>17.118450197440485</c:v>
                </c:pt>
                <c:pt idx="20">
                  <c:v>17.118473962455724</c:v>
                </c:pt>
                <c:pt idx="21">
                  <c:v>17.11849724617916</c:v>
                </c:pt>
                <c:pt idx="22">
                  <c:v>17.118520058357962</c:v>
                </c:pt>
                <c:pt idx="23">
                  <c:v>17.118542408541913</c:v>
                </c:pt>
                <c:pt idx="24">
                  <c:v>17.118564306087379</c:v>
                </c:pt>
                <c:pt idx="25">
                  <c:v>17.118585760161253</c:v>
                </c:pt>
                <c:pt idx="26">
                  <c:v>17.118606779744763</c:v>
                </c:pt>
                <c:pt idx="27">
                  <c:v>17.118627373637267</c:v>
                </c:pt>
                <c:pt idx="28">
                  <c:v>17.118647550459904</c:v>
                </c:pt>
                <c:pt idx="29">
                  <c:v>17.11866731865922</c:v>
                </c:pt>
                <c:pt idx="30">
                  <c:v>17.118686686510703</c:v>
                </c:pt>
              </c:numCache>
            </c:numRef>
          </c:yVal>
          <c:smooth val="0"/>
        </c:ser>
        <c:ser>
          <c:idx val="1"/>
          <c:order val="1"/>
          <c:tx>
            <c:strRef>
              <c:f>Embu_maize_SS!$A$31</c:f>
              <c:strCache>
                <c:ptCount val="1"/>
                <c:pt idx="0">
                  <c:v>Old</c:v>
                </c:pt>
              </c:strCache>
            </c:strRef>
          </c:tx>
          <c:spPr>
            <a:ln w="25400">
              <a:solidFill>
                <a:srgbClr val="DD0806"/>
              </a:solidFill>
              <a:prstDash val="solid"/>
            </a:ln>
          </c:spPr>
          <c:marker>
            <c:symbol val="none"/>
          </c:marker>
          <c:xVal>
            <c:numRef>
              <c:f>Embu_maize_SS!$B$27:$AF$27</c:f>
              <c:numCache>
                <c:formatCode>General</c:formatCode>
                <c:ptCount val="31"/>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pt idx="18">
                  <c:v>2021</c:v>
                </c:pt>
                <c:pt idx="19">
                  <c:v>2022</c:v>
                </c:pt>
                <c:pt idx="20">
                  <c:v>2023</c:v>
                </c:pt>
                <c:pt idx="21">
                  <c:v>2024</c:v>
                </c:pt>
                <c:pt idx="22">
                  <c:v>2025</c:v>
                </c:pt>
                <c:pt idx="23">
                  <c:v>2026</c:v>
                </c:pt>
                <c:pt idx="24">
                  <c:v>2027</c:v>
                </c:pt>
                <c:pt idx="25">
                  <c:v>2028</c:v>
                </c:pt>
                <c:pt idx="26">
                  <c:v>2029</c:v>
                </c:pt>
                <c:pt idx="27">
                  <c:v>2030</c:v>
                </c:pt>
                <c:pt idx="28">
                  <c:v>2031</c:v>
                </c:pt>
                <c:pt idx="29">
                  <c:v>2032</c:v>
                </c:pt>
                <c:pt idx="30">
                  <c:v>2033</c:v>
                </c:pt>
              </c:numCache>
            </c:numRef>
          </c:xVal>
          <c:yVal>
            <c:numRef>
              <c:f>Embu_maize_SS!$B$31:$AF$31</c:f>
              <c:numCache>
                <c:formatCode>0.00</c:formatCode>
                <c:ptCount val="31"/>
                <c:pt idx="0">
                  <c:v>16.170000000000002</c:v>
                </c:pt>
                <c:pt idx="1">
                  <c:v>16.170326683520432</c:v>
                </c:pt>
                <c:pt idx="2">
                  <c:v>16.170380087628608</c:v>
                </c:pt>
                <c:pt idx="3">
                  <c:v>16.170414983776439</c:v>
                </c:pt>
                <c:pt idx="4">
                  <c:v>16.170448034389782</c:v>
                </c:pt>
                <c:pt idx="5">
                  <c:v>16.170480341237006</c:v>
                </c:pt>
                <c:pt idx="6">
                  <c:v>16.170511988938845</c:v>
                </c:pt>
                <c:pt idx="7">
                  <c:v>16.17054299538998</c:v>
                </c:pt>
                <c:pt idx="8">
                  <c:v>16.170573373874149</c:v>
                </c:pt>
                <c:pt idx="9">
                  <c:v>16.170603137128424</c:v>
                </c:pt>
                <c:pt idx="10">
                  <c:v>16.170632297613786</c:v>
                </c:pt>
                <c:pt idx="11">
                  <c:v>16.170660867537649</c:v>
                </c:pt>
                <c:pt idx="12">
                  <c:v>16.170688858860149</c:v>
                </c:pt>
                <c:pt idx="13">
                  <c:v>16.170716283299186</c:v>
                </c:pt>
                <c:pt idx="14">
                  <c:v>16.170743152335341</c:v>
                </c:pt>
                <c:pt idx="15">
                  <c:v>16.170769477216705</c:v>
                </c:pt>
                <c:pt idx="16">
                  <c:v>16.170795268963559</c:v>
                </c:pt>
                <c:pt idx="17">
                  <c:v>16.170820538373007</c:v>
                </c:pt>
                <c:pt idx="18">
                  <c:v>16.170845296023483</c:v>
                </c:pt>
                <c:pt idx="19">
                  <c:v>16.170869552279193</c:v>
                </c:pt>
                <c:pt idx="20">
                  <c:v>16.170893317294432</c:v>
                </c:pt>
                <c:pt idx="21">
                  <c:v>16.170916601017868</c:v>
                </c:pt>
                <c:pt idx="22">
                  <c:v>16.17093941319667</c:v>
                </c:pt>
                <c:pt idx="23">
                  <c:v>16.170961763380621</c:v>
                </c:pt>
                <c:pt idx="24">
                  <c:v>16.170983660926087</c:v>
                </c:pt>
                <c:pt idx="25">
                  <c:v>16.171005114999961</c:v>
                </c:pt>
                <c:pt idx="26">
                  <c:v>16.171026134583471</c:v>
                </c:pt>
                <c:pt idx="27">
                  <c:v>16.171046728475975</c:v>
                </c:pt>
                <c:pt idx="28">
                  <c:v>16.171066905298613</c:v>
                </c:pt>
                <c:pt idx="29">
                  <c:v>16.171086673497928</c:v>
                </c:pt>
                <c:pt idx="30">
                  <c:v>16.171106041349411</c:v>
                </c:pt>
              </c:numCache>
            </c:numRef>
          </c:yVal>
          <c:smooth val="0"/>
        </c:ser>
        <c:ser>
          <c:idx val="4"/>
          <c:order val="2"/>
          <c:tx>
            <c:v>Cum. input</c:v>
          </c:tx>
          <c:spPr>
            <a:ln w="12700">
              <a:solidFill>
                <a:srgbClr val="4600A5"/>
              </a:solidFill>
              <a:prstDash val="solid"/>
            </a:ln>
          </c:spPr>
          <c:marker>
            <c:symbol val="none"/>
          </c:marker>
          <c:xVal>
            <c:numRef>
              <c:f>Embu_maize_SS!$B$27:$AF$27</c:f>
              <c:numCache>
                <c:formatCode>General</c:formatCode>
                <c:ptCount val="31"/>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pt idx="18">
                  <c:v>2021</c:v>
                </c:pt>
                <c:pt idx="19">
                  <c:v>2022</c:v>
                </c:pt>
                <c:pt idx="20">
                  <c:v>2023</c:v>
                </c:pt>
                <c:pt idx="21">
                  <c:v>2024</c:v>
                </c:pt>
                <c:pt idx="22">
                  <c:v>2025</c:v>
                </c:pt>
                <c:pt idx="23">
                  <c:v>2026</c:v>
                </c:pt>
                <c:pt idx="24">
                  <c:v>2027</c:v>
                </c:pt>
                <c:pt idx="25">
                  <c:v>2028</c:v>
                </c:pt>
                <c:pt idx="26">
                  <c:v>2029</c:v>
                </c:pt>
                <c:pt idx="27">
                  <c:v>2030</c:v>
                </c:pt>
                <c:pt idx="28">
                  <c:v>2031</c:v>
                </c:pt>
                <c:pt idx="29">
                  <c:v>2032</c:v>
                </c:pt>
                <c:pt idx="30">
                  <c:v>2033</c:v>
                </c:pt>
              </c:numCache>
            </c:numRef>
          </c:xVal>
          <c:yVal>
            <c:numRef>
              <c:f>Embu_maize_SS!$B$48:$AF$48</c:f>
              <c:numCache>
                <c:formatCode>General</c:formatCode>
                <c:ptCount val="31"/>
                <c:pt idx="0">
                  <c:v>0</c:v>
                </c:pt>
                <c:pt idx="1">
                  <c:v>2.585</c:v>
                </c:pt>
                <c:pt idx="2">
                  <c:v>5.17</c:v>
                </c:pt>
                <c:pt idx="3">
                  <c:v>7.7549999999999999</c:v>
                </c:pt>
                <c:pt idx="4">
                  <c:v>10.34</c:v>
                </c:pt>
                <c:pt idx="5">
                  <c:v>12.925000000000001</c:v>
                </c:pt>
                <c:pt idx="6">
                  <c:v>15.51</c:v>
                </c:pt>
                <c:pt idx="7">
                  <c:v>18.094999999999999</c:v>
                </c:pt>
                <c:pt idx="8">
                  <c:v>20.68</c:v>
                </c:pt>
                <c:pt idx="9">
                  <c:v>23.265000000000001</c:v>
                </c:pt>
                <c:pt idx="10">
                  <c:v>25.85</c:v>
                </c:pt>
                <c:pt idx="11">
                  <c:v>28.434999999999999</c:v>
                </c:pt>
                <c:pt idx="12">
                  <c:v>31.02</c:v>
                </c:pt>
                <c:pt idx="13">
                  <c:v>33.604999999999997</c:v>
                </c:pt>
                <c:pt idx="14">
                  <c:v>36.19</c:v>
                </c:pt>
                <c:pt idx="15">
                  <c:v>38.774999999999999</c:v>
                </c:pt>
                <c:pt idx="16">
                  <c:v>41.36</c:v>
                </c:pt>
                <c:pt idx="17">
                  <c:v>43.945</c:v>
                </c:pt>
                <c:pt idx="18">
                  <c:v>46.53</c:v>
                </c:pt>
                <c:pt idx="19">
                  <c:v>49.115000000000002</c:v>
                </c:pt>
                <c:pt idx="20">
                  <c:v>51.7</c:v>
                </c:pt>
                <c:pt idx="21">
                  <c:v>54.284999999999997</c:v>
                </c:pt>
                <c:pt idx="22">
                  <c:v>56.87</c:v>
                </c:pt>
                <c:pt idx="23">
                  <c:v>59.454999999999998</c:v>
                </c:pt>
                <c:pt idx="24">
                  <c:v>62.04</c:v>
                </c:pt>
                <c:pt idx="25">
                  <c:v>64.625</c:v>
                </c:pt>
                <c:pt idx="26">
                  <c:v>67.209999999999994</c:v>
                </c:pt>
                <c:pt idx="27">
                  <c:v>69.795000000000002</c:v>
                </c:pt>
                <c:pt idx="28">
                  <c:v>72.38</c:v>
                </c:pt>
                <c:pt idx="29">
                  <c:v>74.965000000000003</c:v>
                </c:pt>
                <c:pt idx="30">
                  <c:v>77.55</c:v>
                </c:pt>
              </c:numCache>
            </c:numRef>
          </c:yVal>
          <c:smooth val="0"/>
        </c:ser>
        <c:ser>
          <c:idx val="2"/>
          <c:order val="3"/>
          <c:tx>
            <c:v>Meas. Tot. C</c:v>
          </c:tx>
          <c:spPr>
            <a:ln>
              <a:noFill/>
            </a:ln>
          </c:spPr>
          <c:marker>
            <c:symbol val="x"/>
            <c:size val="10"/>
            <c:spPr>
              <a:ln w="25400" cmpd="sng"/>
            </c:spPr>
          </c:marker>
          <c:xVal>
            <c:numRef>
              <c:f>Embu_maize_SS!$B$27:$AF$27</c:f>
              <c:numCache>
                <c:formatCode>General</c:formatCode>
                <c:ptCount val="31"/>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pt idx="18">
                  <c:v>2021</c:v>
                </c:pt>
                <c:pt idx="19">
                  <c:v>2022</c:v>
                </c:pt>
                <c:pt idx="20">
                  <c:v>2023</c:v>
                </c:pt>
                <c:pt idx="21">
                  <c:v>2024</c:v>
                </c:pt>
                <c:pt idx="22">
                  <c:v>2025</c:v>
                </c:pt>
                <c:pt idx="23">
                  <c:v>2026</c:v>
                </c:pt>
                <c:pt idx="24">
                  <c:v>2027</c:v>
                </c:pt>
                <c:pt idx="25">
                  <c:v>2028</c:v>
                </c:pt>
                <c:pt idx="26">
                  <c:v>2029</c:v>
                </c:pt>
                <c:pt idx="27">
                  <c:v>2030</c:v>
                </c:pt>
                <c:pt idx="28">
                  <c:v>2031</c:v>
                </c:pt>
                <c:pt idx="29">
                  <c:v>2032</c:v>
                </c:pt>
                <c:pt idx="30">
                  <c:v>2033</c:v>
                </c:pt>
              </c:numCache>
            </c:numRef>
          </c:xVal>
          <c:yVal>
            <c:numRef>
              <c:f>Embu_maize_SS!$B$25:$AF$25</c:f>
              <c:numCache>
                <c:formatCode>0.00</c:formatCode>
                <c:ptCount val="31"/>
                <c:pt idx="0">
                  <c:v>17.130000000000003</c:v>
                </c:pt>
              </c:numCache>
            </c:numRef>
          </c:yVal>
          <c:smooth val="1"/>
        </c:ser>
        <c:dLbls>
          <c:showLegendKey val="0"/>
          <c:showVal val="0"/>
          <c:showCatName val="0"/>
          <c:showSerName val="0"/>
          <c:showPercent val="0"/>
          <c:showBubbleSize val="0"/>
        </c:dLbls>
        <c:axId val="71988864"/>
        <c:axId val="71989440"/>
      </c:scatterChart>
      <c:valAx>
        <c:axId val="71988864"/>
        <c:scaling>
          <c:orientation val="minMax"/>
        </c:scaling>
        <c:delete val="0"/>
        <c:axPos val="b"/>
        <c:title>
          <c:tx>
            <c:rich>
              <a:bodyPr/>
              <a:lstStyle/>
              <a:p>
                <a:pPr>
                  <a:defRPr sz="1950" b="1" i="0" u="none" strike="noStrike" baseline="0">
                    <a:solidFill>
                      <a:srgbClr val="000000"/>
                    </a:solidFill>
                    <a:latin typeface="Arial"/>
                    <a:ea typeface="Arial"/>
                    <a:cs typeface="Arial"/>
                  </a:defRPr>
                </a:pPr>
                <a:r>
                  <a:rPr lang="en-US"/>
                  <a:t>Time</a:t>
                </a:r>
              </a:p>
            </c:rich>
          </c:tx>
          <c:layout>
            <c:manualLayout>
              <c:xMode val="edge"/>
              <c:yMode val="edge"/>
              <c:x val="0.38713124467036553"/>
              <c:y val="0.86142479381088588"/>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950" b="1" i="0" u="none" strike="noStrike" baseline="0">
                <a:solidFill>
                  <a:srgbClr val="000000"/>
                </a:solidFill>
                <a:latin typeface="Arial"/>
                <a:ea typeface="Arial"/>
                <a:cs typeface="Arial"/>
              </a:defRPr>
            </a:pPr>
            <a:endParaRPr lang="sv-SE"/>
          </a:p>
        </c:txPr>
        <c:crossAx val="71989440"/>
        <c:crosses val="autoZero"/>
        <c:crossBetween val="midCat"/>
      </c:valAx>
      <c:valAx>
        <c:axId val="71989440"/>
        <c:scaling>
          <c:orientation val="minMax"/>
          <c:min val="0"/>
        </c:scaling>
        <c:delete val="0"/>
        <c:axPos val="l"/>
        <c:title>
          <c:tx>
            <c:rich>
              <a:bodyPr/>
              <a:lstStyle/>
              <a:p>
                <a:pPr>
                  <a:defRPr sz="1950" b="1" i="0" u="none" strike="noStrike" baseline="0">
                    <a:solidFill>
                      <a:srgbClr val="000000"/>
                    </a:solidFill>
                    <a:latin typeface="Arial"/>
                    <a:ea typeface="Arial"/>
                    <a:cs typeface="Arial"/>
                  </a:defRPr>
                </a:pPr>
                <a:r>
                  <a:rPr lang="en-US"/>
                  <a:t>C mass</a:t>
                </a:r>
              </a:p>
            </c:rich>
          </c:tx>
          <c:layout>
            <c:manualLayout>
              <c:xMode val="edge"/>
              <c:yMode val="edge"/>
              <c:x val="3.7974683544303799E-2"/>
              <c:y val="0.34831519655548671"/>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950" b="1" i="0" u="none" strike="noStrike" baseline="0">
                <a:solidFill>
                  <a:srgbClr val="000000"/>
                </a:solidFill>
                <a:latin typeface="Arial"/>
                <a:ea typeface="Arial"/>
                <a:cs typeface="Arial"/>
              </a:defRPr>
            </a:pPr>
            <a:endParaRPr lang="sv-SE"/>
          </a:p>
        </c:txPr>
        <c:crossAx val="71988864"/>
        <c:crosses val="autoZero"/>
        <c:crossBetween val="midCat"/>
      </c:valAx>
      <c:spPr>
        <a:noFill/>
        <a:ln w="25400">
          <a:noFill/>
        </a:ln>
      </c:spPr>
    </c:plotArea>
    <c:legend>
      <c:legendPos val="r"/>
      <c:layout>
        <c:manualLayout>
          <c:xMode val="edge"/>
          <c:yMode val="edge"/>
          <c:x val="0.77426237859508062"/>
          <c:y val="0.50749161972730938"/>
          <c:w val="0.19047875344695836"/>
          <c:h val="0.25767790262172285"/>
        </c:manualLayout>
      </c:layout>
      <c:overlay val="0"/>
      <c:spPr>
        <a:solidFill>
          <a:srgbClr val="FFFFFF"/>
        </a:solidFill>
        <a:ln w="3175">
          <a:solidFill>
            <a:srgbClr val="000000"/>
          </a:solidFill>
          <a:prstDash val="solid"/>
        </a:ln>
      </c:spPr>
      <c:txPr>
        <a:bodyPr/>
        <a:lstStyle/>
        <a:p>
          <a:pPr>
            <a:defRPr sz="1790" b="1" i="0" u="none" strike="noStrike" baseline="0">
              <a:solidFill>
                <a:srgbClr val="000000"/>
              </a:solidFill>
              <a:latin typeface="Arial"/>
              <a:ea typeface="Arial"/>
              <a:cs typeface="Arial"/>
            </a:defRPr>
          </a:pPr>
          <a:endParaRPr lang="sv-SE"/>
        </a:p>
      </c:txPr>
    </c:legend>
    <c:plotVisOnly val="1"/>
    <c:dispBlanksAs val="gap"/>
    <c:showDLblsOverMax val="0"/>
  </c:chart>
  <c:spPr>
    <a:solidFill>
      <a:srgbClr val="FFFFFF"/>
    </a:solidFill>
    <a:ln w="3175">
      <a:solidFill>
        <a:srgbClr val="000000"/>
      </a:solidFill>
      <a:prstDash val="solid"/>
    </a:ln>
  </c:spPr>
  <c:txPr>
    <a:bodyPr/>
    <a:lstStyle/>
    <a:p>
      <a:pPr>
        <a:defRPr sz="1950" b="1" i="0" u="none" strike="noStrike" baseline="0">
          <a:solidFill>
            <a:srgbClr val="000000"/>
          </a:solidFill>
          <a:latin typeface="Arial"/>
          <a:ea typeface="Arial"/>
          <a:cs typeface="Arial"/>
        </a:defRPr>
      </a:pPr>
      <a:endParaRPr lang="sv-SE"/>
    </a:p>
  </c:txPr>
  <c:printSettings>
    <c:headerFooter alignWithMargins="0"/>
    <c:pageMargins b="1" l="0.75" r="0.75" t="1" header="0.5" footer="0.5"/>
    <c:pageSetup paperSize="9" orientation="landscape" horizontalDpi="300" verticalDpi="300"/>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2899786780383798E-2"/>
          <c:y val="5.3941908713692949E-2"/>
          <c:w val="0.7931769722814499"/>
          <c:h val="0.85269709543568462"/>
        </c:manualLayout>
      </c:layout>
      <c:scatterChart>
        <c:scatterStyle val="lineMarker"/>
        <c:varyColors val="0"/>
        <c:ser>
          <c:idx val="0"/>
          <c:order val="0"/>
          <c:tx>
            <c:strRef>
              <c:f>Embu_maize_SS!$A$33</c:f>
              <c:strCache>
                <c:ptCount val="1"/>
                <c:pt idx="0">
                  <c:v>Tot C inc. Inert</c:v>
                </c:pt>
              </c:strCache>
            </c:strRef>
          </c:tx>
          <c:spPr>
            <a:ln w="38100">
              <a:solidFill>
                <a:srgbClr val="000090"/>
              </a:solidFill>
              <a:prstDash val="solid"/>
            </a:ln>
          </c:spPr>
          <c:marker>
            <c:symbol val="none"/>
          </c:marker>
          <c:xVal>
            <c:numRef>
              <c:f>Embu_maize_SS!$B$27:$L$27</c:f>
              <c:numCache>
                <c:formatCode>General</c:formatCode>
                <c:ptCount val="11"/>
                <c:pt idx="0">
                  <c:v>2003</c:v>
                </c:pt>
                <c:pt idx="1">
                  <c:v>2004</c:v>
                </c:pt>
                <c:pt idx="2">
                  <c:v>2005</c:v>
                </c:pt>
                <c:pt idx="3">
                  <c:v>2006</c:v>
                </c:pt>
                <c:pt idx="4">
                  <c:v>2007</c:v>
                </c:pt>
                <c:pt idx="5">
                  <c:v>2008</c:v>
                </c:pt>
                <c:pt idx="6">
                  <c:v>2009</c:v>
                </c:pt>
                <c:pt idx="7">
                  <c:v>2010</c:v>
                </c:pt>
                <c:pt idx="8">
                  <c:v>2011</c:v>
                </c:pt>
                <c:pt idx="9">
                  <c:v>2012</c:v>
                </c:pt>
                <c:pt idx="10">
                  <c:v>2013</c:v>
                </c:pt>
              </c:numCache>
            </c:numRef>
          </c:xVal>
          <c:yVal>
            <c:numRef>
              <c:f>Embu_maize_SS!$B$33:$L$33</c:f>
              <c:numCache>
                <c:formatCode>0.00</c:formatCode>
                <c:ptCount val="11"/>
                <c:pt idx="0">
                  <c:v>34.260000000000005</c:v>
                </c:pt>
                <c:pt idx="1">
                  <c:v>34.258065433178757</c:v>
                </c:pt>
                <c:pt idx="2">
                  <c:v>34.257971064896452</c:v>
                </c:pt>
                <c:pt idx="3">
                  <c:v>34.257996304139432</c:v>
                </c:pt>
                <c:pt idx="4">
                  <c:v>34.258028723675409</c:v>
                </c:pt>
                <c:pt idx="5">
                  <c:v>34.258060989281816</c:v>
                </c:pt>
                <c:pt idx="6">
                  <c:v>34.258092634288573</c:v>
                </c:pt>
                <c:pt idx="7">
                  <c:v>34.258123640563582</c:v>
                </c:pt>
                <c:pt idx="8">
                  <c:v>34.25815401903624</c:v>
                </c:pt>
                <c:pt idx="9">
                  <c:v>34.258183782289763</c:v>
                </c:pt>
                <c:pt idx="10">
                  <c:v>34.258212942775081</c:v>
                </c:pt>
              </c:numCache>
            </c:numRef>
          </c:yVal>
          <c:smooth val="0"/>
        </c:ser>
        <c:ser>
          <c:idx val="1"/>
          <c:order val="1"/>
          <c:tx>
            <c:strRef>
              <c:f>Embu_maize_SS!$A$26</c:f>
              <c:strCache>
                <c:ptCount val="1"/>
                <c:pt idx="0">
                  <c:v>Meas_Tot</c:v>
                </c:pt>
              </c:strCache>
            </c:strRef>
          </c:tx>
          <c:spPr>
            <a:ln w="28575">
              <a:noFill/>
            </a:ln>
          </c:spPr>
          <c:marker>
            <c:symbol val="square"/>
            <c:size val="5"/>
            <c:spPr>
              <a:solidFill>
                <a:srgbClr val="F20884"/>
              </a:solidFill>
              <a:ln>
                <a:solidFill>
                  <a:srgbClr val="F20884"/>
                </a:solidFill>
                <a:prstDash val="solid"/>
              </a:ln>
            </c:spPr>
          </c:marker>
          <c:xVal>
            <c:numRef>
              <c:f>Embu_maize_SS!$B$27:$L$27</c:f>
              <c:numCache>
                <c:formatCode>General</c:formatCode>
                <c:ptCount val="11"/>
                <c:pt idx="0">
                  <c:v>2003</c:v>
                </c:pt>
                <c:pt idx="1">
                  <c:v>2004</c:v>
                </c:pt>
                <c:pt idx="2">
                  <c:v>2005</c:v>
                </c:pt>
                <c:pt idx="3">
                  <c:v>2006</c:v>
                </c:pt>
                <c:pt idx="4">
                  <c:v>2007</c:v>
                </c:pt>
                <c:pt idx="5">
                  <c:v>2008</c:v>
                </c:pt>
                <c:pt idx="6">
                  <c:v>2009</c:v>
                </c:pt>
                <c:pt idx="7">
                  <c:v>2010</c:v>
                </c:pt>
                <c:pt idx="8">
                  <c:v>2011</c:v>
                </c:pt>
                <c:pt idx="9">
                  <c:v>2012</c:v>
                </c:pt>
                <c:pt idx="10">
                  <c:v>2013</c:v>
                </c:pt>
              </c:numCache>
            </c:numRef>
          </c:xVal>
          <c:yVal>
            <c:numRef>
              <c:f>Embu_maize_SS!$B$26:$K$26</c:f>
              <c:numCache>
                <c:formatCode>General</c:formatCode>
                <c:ptCount val="10"/>
                <c:pt idx="0">
                  <c:v>34.270000000000003</c:v>
                </c:pt>
              </c:numCache>
            </c:numRef>
          </c:yVal>
          <c:smooth val="0"/>
        </c:ser>
        <c:dLbls>
          <c:showLegendKey val="0"/>
          <c:showVal val="0"/>
          <c:showCatName val="0"/>
          <c:showSerName val="0"/>
          <c:showPercent val="0"/>
          <c:showBubbleSize val="0"/>
        </c:dLbls>
        <c:axId val="121374976"/>
        <c:axId val="121375552"/>
      </c:scatterChart>
      <c:valAx>
        <c:axId val="12137497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sv-SE"/>
          </a:p>
        </c:txPr>
        <c:crossAx val="121375552"/>
        <c:crosses val="autoZero"/>
        <c:crossBetween val="midCat"/>
      </c:valAx>
      <c:valAx>
        <c:axId val="121375552"/>
        <c:scaling>
          <c:orientation val="minMax"/>
          <c:min val="0"/>
        </c:scaling>
        <c:delete val="0"/>
        <c:axPos val="l"/>
        <c:majorGridlines>
          <c:spPr>
            <a:ln w="3175">
              <a:solidFill>
                <a:srgbClr val="000000"/>
              </a:solidFill>
              <a:prstDash val="solid"/>
            </a:ln>
          </c:spPr>
        </c:majorGridlines>
        <c:numFmt formatCode="0.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sv-SE"/>
          </a:p>
        </c:txPr>
        <c:crossAx val="121374976"/>
        <c:crosses val="autoZero"/>
        <c:crossBetween val="midCat"/>
      </c:valAx>
      <c:spPr>
        <a:solidFill>
          <a:srgbClr val="C0C0C0"/>
        </a:solidFill>
        <a:ln w="12700">
          <a:solidFill>
            <a:srgbClr val="808080"/>
          </a:solidFill>
          <a:prstDash val="solid"/>
        </a:ln>
      </c:spPr>
    </c:plotArea>
    <c:legend>
      <c:legendPos val="r"/>
      <c:layout>
        <c:manualLayout>
          <c:xMode val="edge"/>
          <c:yMode val="edge"/>
          <c:x val="0.88486140724946694"/>
          <c:y val="0.43568464730290457"/>
          <c:w val="0.10660980810234544"/>
          <c:h val="8.9211618257261427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sv-SE"/>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763724154733821"/>
          <c:y val="0.13982541508154175"/>
          <c:w val="0.58544364105728453"/>
          <c:h val="0.60487002002505419"/>
        </c:manualLayout>
      </c:layout>
      <c:scatterChart>
        <c:scatterStyle val="lineMarker"/>
        <c:varyColors val="0"/>
        <c:ser>
          <c:idx val="0"/>
          <c:order val="0"/>
          <c:tx>
            <c:strRef>
              <c:f>Embu_maize_SS!$A$33</c:f>
              <c:strCache>
                <c:ptCount val="1"/>
                <c:pt idx="0">
                  <c:v>Tot C inc. Inert</c:v>
                </c:pt>
              </c:strCache>
            </c:strRef>
          </c:tx>
          <c:spPr>
            <a:ln w="25400">
              <a:solidFill>
                <a:srgbClr val="000000"/>
              </a:solidFill>
              <a:prstDash val="solid"/>
            </a:ln>
          </c:spPr>
          <c:marker>
            <c:symbol val="none"/>
          </c:marker>
          <c:xVal>
            <c:numRef>
              <c:f>Embu_maize_SS!$B$27:$AF$27</c:f>
              <c:numCache>
                <c:formatCode>General</c:formatCode>
                <c:ptCount val="31"/>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pt idx="18">
                  <c:v>2021</c:v>
                </c:pt>
                <c:pt idx="19">
                  <c:v>2022</c:v>
                </c:pt>
                <c:pt idx="20">
                  <c:v>2023</c:v>
                </c:pt>
                <c:pt idx="21">
                  <c:v>2024</c:v>
                </c:pt>
                <c:pt idx="22">
                  <c:v>2025</c:v>
                </c:pt>
                <c:pt idx="23">
                  <c:v>2026</c:v>
                </c:pt>
                <c:pt idx="24">
                  <c:v>2027</c:v>
                </c:pt>
                <c:pt idx="25">
                  <c:v>2028</c:v>
                </c:pt>
                <c:pt idx="26">
                  <c:v>2029</c:v>
                </c:pt>
                <c:pt idx="27">
                  <c:v>2030</c:v>
                </c:pt>
                <c:pt idx="28">
                  <c:v>2031</c:v>
                </c:pt>
                <c:pt idx="29">
                  <c:v>2032</c:v>
                </c:pt>
                <c:pt idx="30">
                  <c:v>2033</c:v>
                </c:pt>
              </c:numCache>
            </c:numRef>
          </c:xVal>
          <c:yVal>
            <c:numRef>
              <c:f>Embu_maize_SS!$B$33:$AF$33</c:f>
              <c:numCache>
                <c:formatCode>0.00</c:formatCode>
                <c:ptCount val="31"/>
                <c:pt idx="0">
                  <c:v>34.260000000000005</c:v>
                </c:pt>
                <c:pt idx="1">
                  <c:v>34.258065433178757</c:v>
                </c:pt>
                <c:pt idx="2">
                  <c:v>34.257971064896452</c:v>
                </c:pt>
                <c:pt idx="3">
                  <c:v>34.257996304139432</c:v>
                </c:pt>
                <c:pt idx="4">
                  <c:v>34.258028723675409</c:v>
                </c:pt>
                <c:pt idx="5">
                  <c:v>34.258060989281816</c:v>
                </c:pt>
                <c:pt idx="6">
                  <c:v>34.258092634288573</c:v>
                </c:pt>
                <c:pt idx="7">
                  <c:v>34.258123640563582</c:v>
                </c:pt>
                <c:pt idx="8">
                  <c:v>34.25815401903624</c:v>
                </c:pt>
                <c:pt idx="9">
                  <c:v>34.258183782289763</c:v>
                </c:pt>
                <c:pt idx="10">
                  <c:v>34.258212942775081</c:v>
                </c:pt>
                <c:pt idx="11">
                  <c:v>34.258241512698945</c:v>
                </c:pt>
                <c:pt idx="12">
                  <c:v>34.258269504021442</c:v>
                </c:pt>
                <c:pt idx="13">
                  <c:v>34.258296928460481</c:v>
                </c:pt>
                <c:pt idx="14">
                  <c:v>34.258323797496629</c:v>
                </c:pt>
                <c:pt idx="15">
                  <c:v>34.258350122377998</c:v>
                </c:pt>
                <c:pt idx="16">
                  <c:v>34.258375914124855</c:v>
                </c:pt>
                <c:pt idx="17">
                  <c:v>34.258401183534303</c:v>
                </c:pt>
                <c:pt idx="18">
                  <c:v>34.258425941184775</c:v>
                </c:pt>
                <c:pt idx="19">
                  <c:v>34.258450197440482</c:v>
                </c:pt>
                <c:pt idx="20">
                  <c:v>34.258473962455724</c:v>
                </c:pt>
                <c:pt idx="21">
                  <c:v>34.258497246179161</c:v>
                </c:pt>
                <c:pt idx="22">
                  <c:v>34.258520058357959</c:v>
                </c:pt>
                <c:pt idx="23">
                  <c:v>34.258542408541913</c:v>
                </c:pt>
                <c:pt idx="24">
                  <c:v>34.258564306087379</c:v>
                </c:pt>
                <c:pt idx="25">
                  <c:v>34.258585760161253</c:v>
                </c:pt>
                <c:pt idx="26">
                  <c:v>34.258606779744767</c:v>
                </c:pt>
                <c:pt idx="27">
                  <c:v>34.258627373637268</c:v>
                </c:pt>
                <c:pt idx="28">
                  <c:v>34.258647550459905</c:v>
                </c:pt>
                <c:pt idx="29">
                  <c:v>34.258667318659221</c:v>
                </c:pt>
                <c:pt idx="30">
                  <c:v>34.2586866865107</c:v>
                </c:pt>
              </c:numCache>
            </c:numRef>
          </c:yVal>
          <c:smooth val="0"/>
        </c:ser>
        <c:ser>
          <c:idx val="1"/>
          <c:order val="1"/>
          <c:tx>
            <c:strRef>
              <c:f>Embu_maize_SS!$A$34</c:f>
              <c:strCache>
                <c:ptCount val="1"/>
                <c:pt idx="0">
                  <c:v>Old+inert</c:v>
                </c:pt>
              </c:strCache>
            </c:strRef>
          </c:tx>
          <c:spPr>
            <a:ln w="25400">
              <a:solidFill>
                <a:srgbClr val="DD0806"/>
              </a:solidFill>
              <a:prstDash val="solid"/>
            </a:ln>
          </c:spPr>
          <c:marker>
            <c:symbol val="none"/>
          </c:marker>
          <c:xVal>
            <c:numRef>
              <c:f>Embu_maize_SS!$B$27:$AF$27</c:f>
              <c:numCache>
                <c:formatCode>General</c:formatCode>
                <c:ptCount val="31"/>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pt idx="18">
                  <c:v>2021</c:v>
                </c:pt>
                <c:pt idx="19">
                  <c:v>2022</c:v>
                </c:pt>
                <c:pt idx="20">
                  <c:v>2023</c:v>
                </c:pt>
                <c:pt idx="21">
                  <c:v>2024</c:v>
                </c:pt>
                <c:pt idx="22">
                  <c:v>2025</c:v>
                </c:pt>
                <c:pt idx="23">
                  <c:v>2026</c:v>
                </c:pt>
                <c:pt idx="24">
                  <c:v>2027</c:v>
                </c:pt>
                <c:pt idx="25">
                  <c:v>2028</c:v>
                </c:pt>
                <c:pt idx="26">
                  <c:v>2029</c:v>
                </c:pt>
                <c:pt idx="27">
                  <c:v>2030</c:v>
                </c:pt>
                <c:pt idx="28">
                  <c:v>2031</c:v>
                </c:pt>
                <c:pt idx="29">
                  <c:v>2032</c:v>
                </c:pt>
                <c:pt idx="30">
                  <c:v>2033</c:v>
                </c:pt>
              </c:numCache>
            </c:numRef>
          </c:xVal>
          <c:yVal>
            <c:numRef>
              <c:f>Embu_maize_SS!$B$34:$AF$34</c:f>
              <c:numCache>
                <c:formatCode>0.00</c:formatCode>
                <c:ptCount val="31"/>
                <c:pt idx="0">
                  <c:v>33.31</c:v>
                </c:pt>
                <c:pt idx="1">
                  <c:v>33.310326683520429</c:v>
                </c:pt>
                <c:pt idx="2">
                  <c:v>33.310380087628609</c:v>
                </c:pt>
                <c:pt idx="3">
                  <c:v>33.31041498377644</c:v>
                </c:pt>
                <c:pt idx="4">
                  <c:v>33.310448034389779</c:v>
                </c:pt>
                <c:pt idx="5">
                  <c:v>33.31048034123701</c:v>
                </c:pt>
                <c:pt idx="6">
                  <c:v>33.310511988938842</c:v>
                </c:pt>
                <c:pt idx="7">
                  <c:v>33.31054299538998</c:v>
                </c:pt>
                <c:pt idx="8">
                  <c:v>33.310573373874149</c:v>
                </c:pt>
                <c:pt idx="9">
                  <c:v>33.310603137128425</c:v>
                </c:pt>
                <c:pt idx="10">
                  <c:v>33.310632297613786</c:v>
                </c:pt>
                <c:pt idx="11">
                  <c:v>33.310660867537649</c:v>
                </c:pt>
                <c:pt idx="12">
                  <c:v>33.310688858860146</c:v>
                </c:pt>
                <c:pt idx="13">
                  <c:v>33.310716283299186</c:v>
                </c:pt>
                <c:pt idx="14">
                  <c:v>33.310743152335341</c:v>
                </c:pt>
                <c:pt idx="15">
                  <c:v>33.310769477216709</c:v>
                </c:pt>
                <c:pt idx="16">
                  <c:v>33.31079526896356</c:v>
                </c:pt>
                <c:pt idx="17">
                  <c:v>33.310820538373008</c:v>
                </c:pt>
                <c:pt idx="18">
                  <c:v>33.310845296023487</c:v>
                </c:pt>
                <c:pt idx="19">
                  <c:v>33.310869552279193</c:v>
                </c:pt>
                <c:pt idx="20">
                  <c:v>33.310893317294429</c:v>
                </c:pt>
                <c:pt idx="21">
                  <c:v>33.310916601017865</c:v>
                </c:pt>
                <c:pt idx="22">
                  <c:v>33.310939413196671</c:v>
                </c:pt>
                <c:pt idx="23">
                  <c:v>33.310961763380618</c:v>
                </c:pt>
                <c:pt idx="24">
                  <c:v>33.310983660926084</c:v>
                </c:pt>
                <c:pt idx="25">
                  <c:v>33.311005114999958</c:v>
                </c:pt>
                <c:pt idx="26">
                  <c:v>33.311026134583472</c:v>
                </c:pt>
                <c:pt idx="27">
                  <c:v>33.311046728475972</c:v>
                </c:pt>
                <c:pt idx="28">
                  <c:v>33.311066905298617</c:v>
                </c:pt>
                <c:pt idx="29">
                  <c:v>33.311086673497925</c:v>
                </c:pt>
                <c:pt idx="30">
                  <c:v>33.311106041349412</c:v>
                </c:pt>
              </c:numCache>
            </c:numRef>
          </c:yVal>
          <c:smooth val="0"/>
        </c:ser>
        <c:ser>
          <c:idx val="4"/>
          <c:order val="2"/>
          <c:tx>
            <c:v>Cum. input</c:v>
          </c:tx>
          <c:spPr>
            <a:ln w="12700">
              <a:solidFill>
                <a:srgbClr val="4600A5"/>
              </a:solidFill>
              <a:prstDash val="solid"/>
            </a:ln>
          </c:spPr>
          <c:marker>
            <c:symbol val="none"/>
          </c:marker>
          <c:xVal>
            <c:numRef>
              <c:f>Embu_maize_SS!$B$27:$AF$27</c:f>
              <c:numCache>
                <c:formatCode>General</c:formatCode>
                <c:ptCount val="31"/>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pt idx="18">
                  <c:v>2021</c:v>
                </c:pt>
                <c:pt idx="19">
                  <c:v>2022</c:v>
                </c:pt>
                <c:pt idx="20">
                  <c:v>2023</c:v>
                </c:pt>
                <c:pt idx="21">
                  <c:v>2024</c:v>
                </c:pt>
                <c:pt idx="22">
                  <c:v>2025</c:v>
                </c:pt>
                <c:pt idx="23">
                  <c:v>2026</c:v>
                </c:pt>
                <c:pt idx="24">
                  <c:v>2027</c:v>
                </c:pt>
                <c:pt idx="25">
                  <c:v>2028</c:v>
                </c:pt>
                <c:pt idx="26">
                  <c:v>2029</c:v>
                </c:pt>
                <c:pt idx="27">
                  <c:v>2030</c:v>
                </c:pt>
                <c:pt idx="28">
                  <c:v>2031</c:v>
                </c:pt>
                <c:pt idx="29">
                  <c:v>2032</c:v>
                </c:pt>
                <c:pt idx="30">
                  <c:v>2033</c:v>
                </c:pt>
              </c:numCache>
            </c:numRef>
          </c:xVal>
          <c:yVal>
            <c:numRef>
              <c:f>Embu_maize_SS!$B$48:$AF$48</c:f>
              <c:numCache>
                <c:formatCode>General</c:formatCode>
                <c:ptCount val="31"/>
                <c:pt idx="0">
                  <c:v>0</c:v>
                </c:pt>
                <c:pt idx="1">
                  <c:v>2.585</c:v>
                </c:pt>
                <c:pt idx="2">
                  <c:v>5.17</c:v>
                </c:pt>
                <c:pt idx="3">
                  <c:v>7.7549999999999999</c:v>
                </c:pt>
                <c:pt idx="4">
                  <c:v>10.34</c:v>
                </c:pt>
                <c:pt idx="5">
                  <c:v>12.925000000000001</c:v>
                </c:pt>
                <c:pt idx="6">
                  <c:v>15.51</c:v>
                </c:pt>
                <c:pt idx="7">
                  <c:v>18.094999999999999</c:v>
                </c:pt>
                <c:pt idx="8">
                  <c:v>20.68</c:v>
                </c:pt>
                <c:pt idx="9">
                  <c:v>23.265000000000001</c:v>
                </c:pt>
                <c:pt idx="10">
                  <c:v>25.85</c:v>
                </c:pt>
                <c:pt idx="11">
                  <c:v>28.434999999999999</c:v>
                </c:pt>
                <c:pt idx="12">
                  <c:v>31.02</c:v>
                </c:pt>
                <c:pt idx="13">
                  <c:v>33.604999999999997</c:v>
                </c:pt>
                <c:pt idx="14">
                  <c:v>36.19</c:v>
                </c:pt>
                <c:pt idx="15">
                  <c:v>38.774999999999999</c:v>
                </c:pt>
                <c:pt idx="16">
                  <c:v>41.36</c:v>
                </c:pt>
                <c:pt idx="17">
                  <c:v>43.945</c:v>
                </c:pt>
                <c:pt idx="18">
                  <c:v>46.53</c:v>
                </c:pt>
                <c:pt idx="19">
                  <c:v>49.115000000000002</c:v>
                </c:pt>
                <c:pt idx="20">
                  <c:v>51.7</c:v>
                </c:pt>
                <c:pt idx="21">
                  <c:v>54.284999999999997</c:v>
                </c:pt>
                <c:pt idx="22">
                  <c:v>56.87</c:v>
                </c:pt>
                <c:pt idx="23">
                  <c:v>59.454999999999998</c:v>
                </c:pt>
                <c:pt idx="24">
                  <c:v>62.04</c:v>
                </c:pt>
                <c:pt idx="25">
                  <c:v>64.625</c:v>
                </c:pt>
                <c:pt idx="26">
                  <c:v>67.209999999999994</c:v>
                </c:pt>
                <c:pt idx="27">
                  <c:v>69.795000000000002</c:v>
                </c:pt>
                <c:pt idx="28">
                  <c:v>72.38</c:v>
                </c:pt>
                <c:pt idx="29">
                  <c:v>74.965000000000003</c:v>
                </c:pt>
                <c:pt idx="30">
                  <c:v>77.55</c:v>
                </c:pt>
              </c:numCache>
            </c:numRef>
          </c:yVal>
          <c:smooth val="0"/>
        </c:ser>
        <c:ser>
          <c:idx val="2"/>
          <c:order val="3"/>
          <c:tx>
            <c:v>Meas. Tot. C</c:v>
          </c:tx>
          <c:spPr>
            <a:ln>
              <a:noFill/>
            </a:ln>
          </c:spPr>
          <c:marker>
            <c:symbol val="x"/>
            <c:size val="10"/>
            <c:spPr>
              <a:ln w="25400" cmpd="sng"/>
            </c:spPr>
          </c:marker>
          <c:xVal>
            <c:numRef>
              <c:f>Embu_maize_SS!$B$27:$AF$27</c:f>
              <c:numCache>
                <c:formatCode>General</c:formatCode>
                <c:ptCount val="31"/>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pt idx="18">
                  <c:v>2021</c:v>
                </c:pt>
                <c:pt idx="19">
                  <c:v>2022</c:v>
                </c:pt>
                <c:pt idx="20">
                  <c:v>2023</c:v>
                </c:pt>
                <c:pt idx="21">
                  <c:v>2024</c:v>
                </c:pt>
                <c:pt idx="22">
                  <c:v>2025</c:v>
                </c:pt>
                <c:pt idx="23">
                  <c:v>2026</c:v>
                </c:pt>
                <c:pt idx="24">
                  <c:v>2027</c:v>
                </c:pt>
                <c:pt idx="25">
                  <c:v>2028</c:v>
                </c:pt>
                <c:pt idx="26">
                  <c:v>2029</c:v>
                </c:pt>
                <c:pt idx="27">
                  <c:v>2030</c:v>
                </c:pt>
                <c:pt idx="28">
                  <c:v>2031</c:v>
                </c:pt>
                <c:pt idx="29">
                  <c:v>2032</c:v>
                </c:pt>
                <c:pt idx="30">
                  <c:v>2033</c:v>
                </c:pt>
              </c:numCache>
            </c:numRef>
          </c:xVal>
          <c:yVal>
            <c:numRef>
              <c:f>Embu_maize_SS!$B$26:$AF$26</c:f>
              <c:numCache>
                <c:formatCode>General</c:formatCode>
                <c:ptCount val="31"/>
                <c:pt idx="0">
                  <c:v>34.270000000000003</c:v>
                </c:pt>
              </c:numCache>
            </c:numRef>
          </c:yVal>
          <c:smooth val="1"/>
        </c:ser>
        <c:ser>
          <c:idx val="3"/>
          <c:order val="4"/>
          <c:tx>
            <c:strRef>
              <c:f>Embu_maize_SS!$A$38</c:f>
              <c:strCache>
                <c:ptCount val="1"/>
                <c:pt idx="0">
                  <c:v>Inert</c:v>
                </c:pt>
              </c:strCache>
            </c:strRef>
          </c:tx>
          <c:spPr>
            <a:ln>
              <a:solidFill>
                <a:srgbClr val="0070C0"/>
              </a:solidFill>
            </a:ln>
          </c:spPr>
          <c:marker>
            <c:symbol val="none"/>
          </c:marker>
          <c:xVal>
            <c:numRef>
              <c:f>Embu_maize_SS!$B$27:$AF$27</c:f>
              <c:numCache>
                <c:formatCode>General</c:formatCode>
                <c:ptCount val="31"/>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pt idx="18">
                  <c:v>2021</c:v>
                </c:pt>
                <c:pt idx="19">
                  <c:v>2022</c:v>
                </c:pt>
                <c:pt idx="20">
                  <c:v>2023</c:v>
                </c:pt>
                <c:pt idx="21">
                  <c:v>2024</c:v>
                </c:pt>
                <c:pt idx="22">
                  <c:v>2025</c:v>
                </c:pt>
                <c:pt idx="23">
                  <c:v>2026</c:v>
                </c:pt>
                <c:pt idx="24">
                  <c:v>2027</c:v>
                </c:pt>
                <c:pt idx="25">
                  <c:v>2028</c:v>
                </c:pt>
                <c:pt idx="26">
                  <c:v>2029</c:v>
                </c:pt>
                <c:pt idx="27">
                  <c:v>2030</c:v>
                </c:pt>
                <c:pt idx="28">
                  <c:v>2031</c:v>
                </c:pt>
                <c:pt idx="29">
                  <c:v>2032</c:v>
                </c:pt>
                <c:pt idx="30">
                  <c:v>2033</c:v>
                </c:pt>
              </c:numCache>
            </c:numRef>
          </c:xVal>
          <c:yVal>
            <c:numRef>
              <c:f>Embu_maize_SS!$C$38:$AF$38</c:f>
              <c:numCache>
                <c:formatCode>General</c:formatCode>
                <c:ptCount val="30"/>
                <c:pt idx="0">
                  <c:v>17.14</c:v>
                </c:pt>
                <c:pt idx="1">
                  <c:v>17.14</c:v>
                </c:pt>
                <c:pt idx="2">
                  <c:v>17.14</c:v>
                </c:pt>
                <c:pt idx="3">
                  <c:v>17.14</c:v>
                </c:pt>
                <c:pt idx="4">
                  <c:v>17.14</c:v>
                </c:pt>
                <c:pt idx="5">
                  <c:v>17.14</c:v>
                </c:pt>
                <c:pt idx="6">
                  <c:v>17.14</c:v>
                </c:pt>
                <c:pt idx="7">
                  <c:v>17.14</c:v>
                </c:pt>
                <c:pt idx="8">
                  <c:v>17.14</c:v>
                </c:pt>
                <c:pt idx="9">
                  <c:v>17.14</c:v>
                </c:pt>
                <c:pt idx="10">
                  <c:v>17.14</c:v>
                </c:pt>
                <c:pt idx="11">
                  <c:v>17.14</c:v>
                </c:pt>
                <c:pt idx="12">
                  <c:v>17.14</c:v>
                </c:pt>
                <c:pt idx="13">
                  <c:v>17.14</c:v>
                </c:pt>
                <c:pt idx="14">
                  <c:v>17.14</c:v>
                </c:pt>
                <c:pt idx="15">
                  <c:v>17.14</c:v>
                </c:pt>
                <c:pt idx="16">
                  <c:v>17.14</c:v>
                </c:pt>
                <c:pt idx="17">
                  <c:v>17.14</c:v>
                </c:pt>
                <c:pt idx="18">
                  <c:v>17.14</c:v>
                </c:pt>
                <c:pt idx="19">
                  <c:v>17.14</c:v>
                </c:pt>
                <c:pt idx="20">
                  <c:v>17.14</c:v>
                </c:pt>
                <c:pt idx="21">
                  <c:v>17.14</c:v>
                </c:pt>
                <c:pt idx="22">
                  <c:v>17.14</c:v>
                </c:pt>
                <c:pt idx="23">
                  <c:v>17.14</c:v>
                </c:pt>
                <c:pt idx="24">
                  <c:v>17.14</c:v>
                </c:pt>
                <c:pt idx="25">
                  <c:v>17.14</c:v>
                </c:pt>
                <c:pt idx="26">
                  <c:v>17.14</c:v>
                </c:pt>
                <c:pt idx="27">
                  <c:v>17.14</c:v>
                </c:pt>
                <c:pt idx="28">
                  <c:v>17.14</c:v>
                </c:pt>
                <c:pt idx="29">
                  <c:v>17.14</c:v>
                </c:pt>
              </c:numCache>
            </c:numRef>
          </c:yVal>
          <c:smooth val="0"/>
        </c:ser>
        <c:dLbls>
          <c:showLegendKey val="0"/>
          <c:showVal val="0"/>
          <c:showCatName val="0"/>
          <c:showSerName val="0"/>
          <c:showPercent val="0"/>
          <c:showBubbleSize val="0"/>
        </c:dLbls>
        <c:axId val="121377856"/>
        <c:axId val="121378432"/>
      </c:scatterChart>
      <c:valAx>
        <c:axId val="121377856"/>
        <c:scaling>
          <c:orientation val="minMax"/>
        </c:scaling>
        <c:delete val="0"/>
        <c:axPos val="b"/>
        <c:title>
          <c:tx>
            <c:rich>
              <a:bodyPr/>
              <a:lstStyle/>
              <a:p>
                <a:pPr>
                  <a:defRPr sz="1950" b="1" i="0" u="none" strike="noStrike" baseline="0">
                    <a:solidFill>
                      <a:srgbClr val="000000"/>
                    </a:solidFill>
                    <a:latin typeface="Arial"/>
                    <a:ea typeface="Arial"/>
                    <a:cs typeface="Arial"/>
                  </a:defRPr>
                </a:pPr>
                <a:r>
                  <a:rPr lang="en-US"/>
                  <a:t>Time</a:t>
                </a:r>
              </a:p>
            </c:rich>
          </c:tx>
          <c:layout>
            <c:manualLayout>
              <c:xMode val="edge"/>
              <c:yMode val="edge"/>
              <c:x val="0.38713124467036553"/>
              <c:y val="0.86142479381088588"/>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950" b="1" i="0" u="none" strike="noStrike" baseline="0">
                <a:solidFill>
                  <a:srgbClr val="000000"/>
                </a:solidFill>
                <a:latin typeface="Arial"/>
                <a:ea typeface="Arial"/>
                <a:cs typeface="Arial"/>
              </a:defRPr>
            </a:pPr>
            <a:endParaRPr lang="sv-SE"/>
          </a:p>
        </c:txPr>
        <c:crossAx val="121378432"/>
        <c:crosses val="autoZero"/>
        <c:crossBetween val="midCat"/>
      </c:valAx>
      <c:valAx>
        <c:axId val="121378432"/>
        <c:scaling>
          <c:orientation val="minMax"/>
          <c:min val="0"/>
        </c:scaling>
        <c:delete val="0"/>
        <c:axPos val="l"/>
        <c:title>
          <c:tx>
            <c:rich>
              <a:bodyPr/>
              <a:lstStyle/>
              <a:p>
                <a:pPr>
                  <a:defRPr sz="1950" b="1" i="0" u="none" strike="noStrike" baseline="0">
                    <a:solidFill>
                      <a:srgbClr val="000000"/>
                    </a:solidFill>
                    <a:latin typeface="Arial"/>
                    <a:ea typeface="Arial"/>
                    <a:cs typeface="Arial"/>
                  </a:defRPr>
                </a:pPr>
                <a:r>
                  <a:rPr lang="en-US"/>
                  <a:t>C mass</a:t>
                </a:r>
              </a:p>
            </c:rich>
          </c:tx>
          <c:layout>
            <c:manualLayout>
              <c:xMode val="edge"/>
              <c:yMode val="edge"/>
              <c:x val="3.7974683544303799E-2"/>
              <c:y val="0.34831519655548671"/>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950" b="1" i="0" u="none" strike="noStrike" baseline="0">
                <a:solidFill>
                  <a:srgbClr val="000000"/>
                </a:solidFill>
                <a:latin typeface="Arial"/>
                <a:ea typeface="Arial"/>
                <a:cs typeface="Arial"/>
              </a:defRPr>
            </a:pPr>
            <a:endParaRPr lang="sv-SE"/>
          </a:p>
        </c:txPr>
        <c:crossAx val="121377856"/>
        <c:crosses val="autoZero"/>
        <c:crossBetween val="midCat"/>
      </c:valAx>
      <c:spPr>
        <a:noFill/>
        <a:ln w="25400">
          <a:noFill/>
        </a:ln>
      </c:spPr>
    </c:plotArea>
    <c:legend>
      <c:legendPos val="r"/>
      <c:layout>
        <c:manualLayout>
          <c:xMode val="edge"/>
          <c:yMode val="edge"/>
          <c:x val="0.77426237859508062"/>
          <c:y val="0.50749161972730938"/>
          <c:w val="0.21843959378495409"/>
          <c:h val="0.32209737827715357"/>
        </c:manualLayout>
      </c:layout>
      <c:overlay val="0"/>
      <c:spPr>
        <a:solidFill>
          <a:srgbClr val="FFFFFF"/>
        </a:solidFill>
        <a:ln w="3175">
          <a:solidFill>
            <a:srgbClr val="000000"/>
          </a:solidFill>
          <a:prstDash val="solid"/>
        </a:ln>
      </c:spPr>
      <c:txPr>
        <a:bodyPr/>
        <a:lstStyle/>
        <a:p>
          <a:pPr>
            <a:defRPr sz="1790" b="1" i="0" u="none" strike="noStrike" baseline="0">
              <a:solidFill>
                <a:srgbClr val="000000"/>
              </a:solidFill>
              <a:latin typeface="Arial"/>
              <a:ea typeface="Arial"/>
              <a:cs typeface="Arial"/>
            </a:defRPr>
          </a:pPr>
          <a:endParaRPr lang="sv-SE"/>
        </a:p>
      </c:txPr>
    </c:legend>
    <c:plotVisOnly val="1"/>
    <c:dispBlanksAs val="gap"/>
    <c:showDLblsOverMax val="0"/>
  </c:chart>
  <c:spPr>
    <a:solidFill>
      <a:srgbClr val="FFFFFF"/>
    </a:solidFill>
    <a:ln w="3175">
      <a:solidFill>
        <a:srgbClr val="000000"/>
      </a:solidFill>
      <a:prstDash val="solid"/>
    </a:ln>
  </c:spPr>
  <c:txPr>
    <a:bodyPr/>
    <a:lstStyle/>
    <a:p>
      <a:pPr>
        <a:defRPr sz="1950" b="1" i="0" u="none" strike="noStrike" baseline="0">
          <a:solidFill>
            <a:srgbClr val="000000"/>
          </a:solidFill>
          <a:latin typeface="Arial"/>
          <a:ea typeface="Arial"/>
          <a:cs typeface="Arial"/>
        </a:defRPr>
      </a:pPr>
      <a:endParaRPr lang="sv-SE"/>
    </a:p>
  </c:txPr>
  <c:printSettings>
    <c:headerFooter alignWithMargins="0"/>
    <c:pageMargins b="1" l="0.75" r="0.75" t="1" header="0.5" footer="0.5"/>
    <c:pageSetup paperSize="9" orientation="landscape" horizontalDpi="300" verticalDpi="300"/>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763724154733821"/>
          <c:y val="0.13982541508154175"/>
          <c:w val="0.58544364105728453"/>
          <c:h val="0.60487002002505419"/>
        </c:manualLayout>
      </c:layout>
      <c:scatterChart>
        <c:scatterStyle val="lineMarker"/>
        <c:varyColors val="0"/>
        <c:ser>
          <c:idx val="0"/>
          <c:order val="0"/>
          <c:tx>
            <c:strRef>
              <c:f>Embu_no!$A$32</c:f>
              <c:strCache>
                <c:ptCount val="1"/>
                <c:pt idx="0">
                  <c:v>Total</c:v>
                </c:pt>
              </c:strCache>
            </c:strRef>
          </c:tx>
          <c:spPr>
            <a:ln w="25400">
              <a:solidFill>
                <a:srgbClr val="000000"/>
              </a:solidFill>
              <a:prstDash val="solid"/>
            </a:ln>
          </c:spPr>
          <c:marker>
            <c:symbol val="none"/>
          </c:marker>
          <c:xVal>
            <c:numRef>
              <c:f>Embu_no!$B$27:$AF$27</c:f>
              <c:numCache>
                <c:formatCode>General</c:formatCode>
                <c:ptCount val="31"/>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pt idx="18">
                  <c:v>2021</c:v>
                </c:pt>
                <c:pt idx="19">
                  <c:v>2022</c:v>
                </c:pt>
                <c:pt idx="20">
                  <c:v>2023</c:v>
                </c:pt>
                <c:pt idx="21">
                  <c:v>2024</c:v>
                </c:pt>
                <c:pt idx="22">
                  <c:v>2025</c:v>
                </c:pt>
                <c:pt idx="23">
                  <c:v>2026</c:v>
                </c:pt>
                <c:pt idx="24">
                  <c:v>2027</c:v>
                </c:pt>
                <c:pt idx="25">
                  <c:v>2028</c:v>
                </c:pt>
                <c:pt idx="26">
                  <c:v>2029</c:v>
                </c:pt>
                <c:pt idx="27">
                  <c:v>2030</c:v>
                </c:pt>
                <c:pt idx="28">
                  <c:v>2031</c:v>
                </c:pt>
                <c:pt idx="29">
                  <c:v>2032</c:v>
                </c:pt>
                <c:pt idx="30">
                  <c:v>2033</c:v>
                </c:pt>
              </c:numCache>
            </c:numRef>
          </c:xVal>
          <c:yVal>
            <c:numRef>
              <c:f>Embu_no!$B$32:$AF$32</c:f>
              <c:numCache>
                <c:formatCode>0.00</c:formatCode>
                <c:ptCount val="31"/>
                <c:pt idx="0">
                  <c:v>17.12</c:v>
                </c:pt>
                <c:pt idx="1">
                  <c:v>16.48532978305823</c:v>
                </c:pt>
                <c:pt idx="2">
                  <c:v>16.270543380257504</c:v>
                </c:pt>
                <c:pt idx="3">
                  <c:v>16.086706235432814</c:v>
                </c:pt>
                <c:pt idx="4">
                  <c:v>15.908330447167575</c:v>
                </c:pt>
                <c:pt idx="5">
                  <c:v>15.733680741187593</c:v>
                </c:pt>
                <c:pt idx="6">
                  <c:v>15.562575484476374</c:v>
                </c:pt>
                <c:pt idx="7">
                  <c:v>15.394935956118504</c:v>
                </c:pt>
                <c:pt idx="8">
                  <c:v>15.230691514368459</c:v>
                </c:pt>
                <c:pt idx="9">
                  <c:v>15.069773371913048</c:v>
                </c:pt>
                <c:pt idx="10">
                  <c:v>14.912114162222082</c:v>
                </c:pt>
                <c:pt idx="11">
                  <c:v>14.757647884889865</c:v>
                </c:pt>
                <c:pt idx="12">
                  <c:v>14.60630987627675</c:v>
                </c:pt>
                <c:pt idx="13">
                  <c:v>14.458036782326245</c:v>
                </c:pt>
                <c:pt idx="14">
                  <c:v>14.312766532035955</c:v>
                </c:pt>
                <c:pt idx="15">
                  <c:v>14.170438311472566</c:v>
                </c:pt>
                <c:pt idx="16">
                  <c:v>14.030992538313502</c:v>
                </c:pt>
                <c:pt idx="17">
                  <c:v>13.894370836904191</c:v>
                </c:pt>
                <c:pt idx="18">
                  <c:v>13.760516013820506</c:v>
                </c:pt>
                <c:pt idx="19">
                  <c:v>13.629372033926078</c:v>
                </c:pt>
                <c:pt idx="20">
                  <c:v>13.500883996914535</c:v>
                </c:pt>
                <c:pt idx="21">
                  <c:v>13.374998114326793</c:v>
                </c:pt>
                <c:pt idx="22">
                  <c:v>13.251661687033788</c:v>
                </c:pt>
                <c:pt idx="23">
                  <c:v>13.130823083175247</c:v>
                </c:pt>
                <c:pt idx="24">
                  <c:v>13.012431716545244</c:v>
                </c:pt>
                <c:pt idx="25">
                  <c:v>12.896438025415474</c:v>
                </c:pt>
                <c:pt idx="26">
                  <c:v>12.782793451787429</c:v>
                </c:pt>
                <c:pt idx="27">
                  <c:v>12.671450421064741</c:v>
                </c:pt>
                <c:pt idx="28">
                  <c:v>12.562362322137204</c:v>
                </c:pt>
                <c:pt idx="29">
                  <c:v>12.455483487868154</c:v>
                </c:pt>
                <c:pt idx="30">
                  <c:v>12.350769175977003</c:v>
                </c:pt>
              </c:numCache>
            </c:numRef>
          </c:yVal>
          <c:smooth val="0"/>
        </c:ser>
        <c:ser>
          <c:idx val="1"/>
          <c:order val="1"/>
          <c:tx>
            <c:strRef>
              <c:f>Embu_no!$A$31</c:f>
              <c:strCache>
                <c:ptCount val="1"/>
                <c:pt idx="0">
                  <c:v>Old</c:v>
                </c:pt>
              </c:strCache>
            </c:strRef>
          </c:tx>
          <c:spPr>
            <a:ln w="25400">
              <a:solidFill>
                <a:srgbClr val="DD0806"/>
              </a:solidFill>
              <a:prstDash val="solid"/>
            </a:ln>
          </c:spPr>
          <c:marker>
            <c:symbol val="none"/>
          </c:marker>
          <c:xVal>
            <c:numRef>
              <c:f>Embu_no!$B$27:$AF$27</c:f>
              <c:numCache>
                <c:formatCode>General</c:formatCode>
                <c:ptCount val="31"/>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pt idx="18">
                  <c:v>2021</c:v>
                </c:pt>
                <c:pt idx="19">
                  <c:v>2022</c:v>
                </c:pt>
                <c:pt idx="20">
                  <c:v>2023</c:v>
                </c:pt>
                <c:pt idx="21">
                  <c:v>2024</c:v>
                </c:pt>
                <c:pt idx="22">
                  <c:v>2025</c:v>
                </c:pt>
                <c:pt idx="23">
                  <c:v>2026</c:v>
                </c:pt>
                <c:pt idx="24">
                  <c:v>2027</c:v>
                </c:pt>
                <c:pt idx="25">
                  <c:v>2028</c:v>
                </c:pt>
                <c:pt idx="26">
                  <c:v>2029</c:v>
                </c:pt>
                <c:pt idx="27">
                  <c:v>2030</c:v>
                </c:pt>
                <c:pt idx="28">
                  <c:v>2031</c:v>
                </c:pt>
                <c:pt idx="29">
                  <c:v>2032</c:v>
                </c:pt>
                <c:pt idx="30">
                  <c:v>2033</c:v>
                </c:pt>
              </c:numCache>
            </c:numRef>
          </c:xVal>
          <c:yVal>
            <c:numRef>
              <c:f>Embu_no!$B$31:$AF$31</c:f>
              <c:numCache>
                <c:formatCode>0.00</c:formatCode>
                <c:ptCount val="31"/>
                <c:pt idx="0">
                  <c:v>16.170000000000002</c:v>
                </c:pt>
                <c:pt idx="1">
                  <c:v>16.046372360277484</c:v>
                </c:pt>
                <c:pt idx="2">
                  <c:v>15.864982517725048</c:v>
                </c:pt>
                <c:pt idx="3">
                  <c:v>15.683327833396092</c:v>
                </c:pt>
                <c:pt idx="4">
                  <c:v>15.505094668616026</c:v>
                </c:pt>
                <c:pt idx="5">
                  <c:v>15.330454283060657</c:v>
                </c:pt>
                <c:pt idx="6">
                  <c:v>15.159349635437872</c:v>
                </c:pt>
                <c:pt idx="7">
                  <c:v>14.991710146883843</c:v>
                </c:pt>
                <c:pt idx="8">
                  <c:v>14.827465707734975</c:v>
                </c:pt>
                <c:pt idx="9">
                  <c:v>14.66654756544955</c:v>
                </c:pt>
                <c:pt idx="10">
                  <c:v>14.508888355769692</c:v>
                </c:pt>
                <c:pt idx="11">
                  <c:v>14.354422078438201</c:v>
                </c:pt>
                <c:pt idx="12">
                  <c:v>14.203084069825135</c:v>
                </c:pt>
                <c:pt idx="13">
                  <c:v>14.054810975874631</c:v>
                </c:pt>
                <c:pt idx="14">
                  <c:v>13.909540725584343</c:v>
                </c:pt>
                <c:pt idx="15">
                  <c:v>13.767212505020954</c:v>
                </c:pt>
                <c:pt idx="16">
                  <c:v>13.62776673186189</c:v>
                </c:pt>
                <c:pt idx="17">
                  <c:v>13.491145030452579</c:v>
                </c:pt>
                <c:pt idx="18">
                  <c:v>13.357290207368894</c:v>
                </c:pt>
                <c:pt idx="19">
                  <c:v>13.226146227474466</c:v>
                </c:pt>
                <c:pt idx="20">
                  <c:v>13.097658190462923</c:v>
                </c:pt>
                <c:pt idx="21">
                  <c:v>12.971772307875181</c:v>
                </c:pt>
                <c:pt idx="22">
                  <c:v>12.848435880582176</c:v>
                </c:pt>
                <c:pt idx="23">
                  <c:v>12.727597276723635</c:v>
                </c:pt>
                <c:pt idx="24">
                  <c:v>12.609205910093632</c:v>
                </c:pt>
                <c:pt idx="25">
                  <c:v>12.493212218963862</c:v>
                </c:pt>
                <c:pt idx="26">
                  <c:v>12.379567645335817</c:v>
                </c:pt>
                <c:pt idx="27">
                  <c:v>12.268224614613128</c:v>
                </c:pt>
                <c:pt idx="28">
                  <c:v>12.159136515685592</c:v>
                </c:pt>
                <c:pt idx="29">
                  <c:v>12.052257681416542</c:v>
                </c:pt>
                <c:pt idx="30">
                  <c:v>11.947543369525391</c:v>
                </c:pt>
              </c:numCache>
            </c:numRef>
          </c:yVal>
          <c:smooth val="0"/>
        </c:ser>
        <c:ser>
          <c:idx val="4"/>
          <c:order val="2"/>
          <c:tx>
            <c:v>Cum. input</c:v>
          </c:tx>
          <c:spPr>
            <a:ln w="12700">
              <a:solidFill>
                <a:srgbClr val="4600A5"/>
              </a:solidFill>
              <a:prstDash val="solid"/>
            </a:ln>
          </c:spPr>
          <c:marker>
            <c:symbol val="none"/>
          </c:marker>
          <c:xVal>
            <c:numRef>
              <c:f>Embu_no!$B$27:$AF$27</c:f>
              <c:numCache>
                <c:formatCode>General</c:formatCode>
                <c:ptCount val="31"/>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pt idx="18">
                  <c:v>2021</c:v>
                </c:pt>
                <c:pt idx="19">
                  <c:v>2022</c:v>
                </c:pt>
                <c:pt idx="20">
                  <c:v>2023</c:v>
                </c:pt>
                <c:pt idx="21">
                  <c:v>2024</c:v>
                </c:pt>
                <c:pt idx="22">
                  <c:v>2025</c:v>
                </c:pt>
                <c:pt idx="23">
                  <c:v>2026</c:v>
                </c:pt>
                <c:pt idx="24">
                  <c:v>2027</c:v>
                </c:pt>
                <c:pt idx="25">
                  <c:v>2028</c:v>
                </c:pt>
                <c:pt idx="26">
                  <c:v>2029</c:v>
                </c:pt>
                <c:pt idx="27">
                  <c:v>2030</c:v>
                </c:pt>
                <c:pt idx="28">
                  <c:v>2031</c:v>
                </c:pt>
                <c:pt idx="29">
                  <c:v>2032</c:v>
                </c:pt>
                <c:pt idx="30">
                  <c:v>2033</c:v>
                </c:pt>
              </c:numCache>
            </c:numRef>
          </c:xVal>
          <c:yVal>
            <c:numRef>
              <c:f>Embu_no!$B$48:$AF$48</c:f>
              <c:numCache>
                <c:formatCode>General</c:formatCode>
                <c:ptCount val="31"/>
                <c:pt idx="0">
                  <c:v>0</c:v>
                </c:pt>
                <c:pt idx="1">
                  <c:v>1.1000000000000001</c:v>
                </c:pt>
                <c:pt idx="2">
                  <c:v>2.2000000000000002</c:v>
                </c:pt>
                <c:pt idx="3">
                  <c:v>3.3000000000000003</c:v>
                </c:pt>
                <c:pt idx="4">
                  <c:v>4.4000000000000004</c:v>
                </c:pt>
                <c:pt idx="5">
                  <c:v>5.5</c:v>
                </c:pt>
                <c:pt idx="6">
                  <c:v>6.6000000000000005</c:v>
                </c:pt>
                <c:pt idx="7">
                  <c:v>7.7000000000000011</c:v>
                </c:pt>
                <c:pt idx="8">
                  <c:v>8.8000000000000007</c:v>
                </c:pt>
                <c:pt idx="9">
                  <c:v>9.9</c:v>
                </c:pt>
                <c:pt idx="10">
                  <c:v>11</c:v>
                </c:pt>
                <c:pt idx="11">
                  <c:v>12.100000000000001</c:v>
                </c:pt>
                <c:pt idx="12">
                  <c:v>13.200000000000001</c:v>
                </c:pt>
                <c:pt idx="13">
                  <c:v>14.3</c:v>
                </c:pt>
                <c:pt idx="14">
                  <c:v>15.400000000000002</c:v>
                </c:pt>
                <c:pt idx="15">
                  <c:v>16.5</c:v>
                </c:pt>
                <c:pt idx="16">
                  <c:v>17.600000000000001</c:v>
                </c:pt>
                <c:pt idx="17">
                  <c:v>18.700000000000003</c:v>
                </c:pt>
                <c:pt idx="18">
                  <c:v>19.8</c:v>
                </c:pt>
                <c:pt idx="19">
                  <c:v>20.900000000000002</c:v>
                </c:pt>
                <c:pt idx="20">
                  <c:v>22</c:v>
                </c:pt>
                <c:pt idx="21">
                  <c:v>23.1</c:v>
                </c:pt>
                <c:pt idx="22">
                  <c:v>24.200000000000003</c:v>
                </c:pt>
                <c:pt idx="23">
                  <c:v>25.3</c:v>
                </c:pt>
                <c:pt idx="24">
                  <c:v>26.400000000000002</c:v>
                </c:pt>
                <c:pt idx="25">
                  <c:v>27.500000000000004</c:v>
                </c:pt>
                <c:pt idx="26">
                  <c:v>28.6</c:v>
                </c:pt>
                <c:pt idx="27">
                  <c:v>29.700000000000003</c:v>
                </c:pt>
                <c:pt idx="28">
                  <c:v>30.800000000000004</c:v>
                </c:pt>
                <c:pt idx="29">
                  <c:v>31.900000000000002</c:v>
                </c:pt>
                <c:pt idx="30">
                  <c:v>33</c:v>
                </c:pt>
              </c:numCache>
            </c:numRef>
          </c:yVal>
          <c:smooth val="0"/>
        </c:ser>
        <c:ser>
          <c:idx val="2"/>
          <c:order val="3"/>
          <c:tx>
            <c:v>Meas. Tot. C</c:v>
          </c:tx>
          <c:spPr>
            <a:ln>
              <a:noFill/>
            </a:ln>
          </c:spPr>
          <c:marker>
            <c:symbol val="x"/>
            <c:size val="10"/>
            <c:spPr>
              <a:ln w="25400" cmpd="sng"/>
            </c:spPr>
          </c:marker>
          <c:xVal>
            <c:numRef>
              <c:f>Embu_no!$B$27:$AF$27</c:f>
              <c:numCache>
                <c:formatCode>General</c:formatCode>
                <c:ptCount val="31"/>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pt idx="18">
                  <c:v>2021</c:v>
                </c:pt>
                <c:pt idx="19">
                  <c:v>2022</c:v>
                </c:pt>
                <c:pt idx="20">
                  <c:v>2023</c:v>
                </c:pt>
                <c:pt idx="21">
                  <c:v>2024</c:v>
                </c:pt>
                <c:pt idx="22">
                  <c:v>2025</c:v>
                </c:pt>
                <c:pt idx="23">
                  <c:v>2026</c:v>
                </c:pt>
                <c:pt idx="24">
                  <c:v>2027</c:v>
                </c:pt>
                <c:pt idx="25">
                  <c:v>2028</c:v>
                </c:pt>
                <c:pt idx="26">
                  <c:v>2029</c:v>
                </c:pt>
                <c:pt idx="27">
                  <c:v>2030</c:v>
                </c:pt>
                <c:pt idx="28">
                  <c:v>2031</c:v>
                </c:pt>
                <c:pt idx="29">
                  <c:v>2032</c:v>
                </c:pt>
                <c:pt idx="30">
                  <c:v>2033</c:v>
                </c:pt>
              </c:numCache>
            </c:numRef>
          </c:xVal>
          <c:yVal>
            <c:numRef>
              <c:f>Embu_no!$B$25:$AF$25</c:f>
              <c:numCache>
                <c:formatCode>0.00</c:formatCode>
                <c:ptCount val="31"/>
                <c:pt idx="0">
                  <c:v>17.130000000000003</c:v>
                </c:pt>
              </c:numCache>
            </c:numRef>
          </c:yVal>
          <c:smooth val="1"/>
        </c:ser>
        <c:dLbls>
          <c:showLegendKey val="0"/>
          <c:showVal val="0"/>
          <c:showCatName val="0"/>
          <c:showSerName val="0"/>
          <c:showPercent val="0"/>
          <c:showBubbleSize val="0"/>
        </c:dLbls>
        <c:axId val="121766464"/>
        <c:axId val="121767040"/>
      </c:scatterChart>
      <c:valAx>
        <c:axId val="121766464"/>
        <c:scaling>
          <c:orientation val="minMax"/>
        </c:scaling>
        <c:delete val="0"/>
        <c:axPos val="b"/>
        <c:title>
          <c:tx>
            <c:rich>
              <a:bodyPr/>
              <a:lstStyle/>
              <a:p>
                <a:pPr>
                  <a:defRPr sz="1950" b="1" i="0" u="none" strike="noStrike" baseline="0">
                    <a:solidFill>
                      <a:srgbClr val="000000"/>
                    </a:solidFill>
                    <a:latin typeface="Arial"/>
                    <a:ea typeface="Arial"/>
                    <a:cs typeface="Arial"/>
                  </a:defRPr>
                </a:pPr>
                <a:r>
                  <a:rPr lang="en-US"/>
                  <a:t>Time</a:t>
                </a:r>
              </a:p>
            </c:rich>
          </c:tx>
          <c:layout>
            <c:manualLayout>
              <c:xMode val="edge"/>
              <c:yMode val="edge"/>
              <c:x val="0.38713124467036553"/>
              <c:y val="0.86142479381088588"/>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950" b="1" i="0" u="none" strike="noStrike" baseline="0">
                <a:solidFill>
                  <a:srgbClr val="000000"/>
                </a:solidFill>
                <a:latin typeface="Arial"/>
                <a:ea typeface="Arial"/>
                <a:cs typeface="Arial"/>
              </a:defRPr>
            </a:pPr>
            <a:endParaRPr lang="sv-SE"/>
          </a:p>
        </c:txPr>
        <c:crossAx val="121767040"/>
        <c:crosses val="autoZero"/>
        <c:crossBetween val="midCat"/>
      </c:valAx>
      <c:valAx>
        <c:axId val="121767040"/>
        <c:scaling>
          <c:orientation val="minMax"/>
          <c:min val="0"/>
        </c:scaling>
        <c:delete val="0"/>
        <c:axPos val="l"/>
        <c:title>
          <c:tx>
            <c:rich>
              <a:bodyPr/>
              <a:lstStyle/>
              <a:p>
                <a:pPr>
                  <a:defRPr sz="1950" b="1" i="0" u="none" strike="noStrike" baseline="0">
                    <a:solidFill>
                      <a:srgbClr val="000000"/>
                    </a:solidFill>
                    <a:latin typeface="Arial"/>
                    <a:ea typeface="Arial"/>
                    <a:cs typeface="Arial"/>
                  </a:defRPr>
                </a:pPr>
                <a:r>
                  <a:rPr lang="en-US"/>
                  <a:t>C mass</a:t>
                </a:r>
              </a:p>
            </c:rich>
          </c:tx>
          <c:layout>
            <c:manualLayout>
              <c:xMode val="edge"/>
              <c:yMode val="edge"/>
              <c:x val="3.7974683544303799E-2"/>
              <c:y val="0.34831519655548671"/>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950" b="1" i="0" u="none" strike="noStrike" baseline="0">
                <a:solidFill>
                  <a:srgbClr val="000000"/>
                </a:solidFill>
                <a:latin typeface="Arial"/>
                <a:ea typeface="Arial"/>
                <a:cs typeface="Arial"/>
              </a:defRPr>
            </a:pPr>
            <a:endParaRPr lang="sv-SE"/>
          </a:p>
        </c:txPr>
        <c:crossAx val="121766464"/>
        <c:crosses val="autoZero"/>
        <c:crossBetween val="midCat"/>
      </c:valAx>
      <c:spPr>
        <a:noFill/>
        <a:ln w="25400">
          <a:noFill/>
        </a:ln>
      </c:spPr>
    </c:plotArea>
    <c:legend>
      <c:legendPos val="r"/>
      <c:layout>
        <c:manualLayout>
          <c:xMode val="edge"/>
          <c:yMode val="edge"/>
          <c:x val="0.77426237859508062"/>
          <c:y val="0.50749161972730938"/>
          <c:w val="0.19047875344695836"/>
          <c:h val="0.25767790262172285"/>
        </c:manualLayout>
      </c:layout>
      <c:overlay val="0"/>
      <c:spPr>
        <a:solidFill>
          <a:srgbClr val="FFFFFF"/>
        </a:solidFill>
        <a:ln w="3175">
          <a:solidFill>
            <a:srgbClr val="000000"/>
          </a:solidFill>
          <a:prstDash val="solid"/>
        </a:ln>
      </c:spPr>
      <c:txPr>
        <a:bodyPr/>
        <a:lstStyle/>
        <a:p>
          <a:pPr>
            <a:defRPr sz="1790" b="1" i="0" u="none" strike="noStrike" baseline="0">
              <a:solidFill>
                <a:srgbClr val="000000"/>
              </a:solidFill>
              <a:latin typeface="Arial"/>
              <a:ea typeface="Arial"/>
              <a:cs typeface="Arial"/>
            </a:defRPr>
          </a:pPr>
          <a:endParaRPr lang="sv-SE"/>
        </a:p>
      </c:txPr>
    </c:legend>
    <c:plotVisOnly val="1"/>
    <c:dispBlanksAs val="gap"/>
    <c:showDLblsOverMax val="0"/>
  </c:chart>
  <c:spPr>
    <a:solidFill>
      <a:srgbClr val="FFFFFF"/>
    </a:solidFill>
    <a:ln w="3175">
      <a:solidFill>
        <a:srgbClr val="000000"/>
      </a:solidFill>
      <a:prstDash val="solid"/>
    </a:ln>
  </c:spPr>
  <c:txPr>
    <a:bodyPr/>
    <a:lstStyle/>
    <a:p>
      <a:pPr>
        <a:defRPr sz="1950" b="1" i="0" u="none" strike="noStrike" baseline="0">
          <a:solidFill>
            <a:srgbClr val="000000"/>
          </a:solidFill>
          <a:latin typeface="Arial"/>
          <a:ea typeface="Arial"/>
          <a:cs typeface="Arial"/>
        </a:defRPr>
      </a:pPr>
      <a:endParaRPr lang="sv-SE"/>
    </a:p>
  </c:txPr>
  <c:printSettings>
    <c:headerFooter alignWithMargins="0"/>
    <c:pageMargins b="1" l="0.75" r="0.75" t="1" header="0.5" footer="0.5"/>
    <c:pageSetup paperSize="9" orientation="landscape" horizontalDpi="300" verticalDpi="300"/>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2899786780383798E-2"/>
          <c:y val="5.3941908713692949E-2"/>
          <c:w val="0.7931769722814499"/>
          <c:h val="0.85269709543568462"/>
        </c:manualLayout>
      </c:layout>
      <c:scatterChart>
        <c:scatterStyle val="lineMarker"/>
        <c:varyColors val="0"/>
        <c:ser>
          <c:idx val="0"/>
          <c:order val="0"/>
          <c:tx>
            <c:strRef>
              <c:f>Embu_no!$A$33</c:f>
              <c:strCache>
                <c:ptCount val="1"/>
                <c:pt idx="0">
                  <c:v>Tot C inc. Inert</c:v>
                </c:pt>
              </c:strCache>
            </c:strRef>
          </c:tx>
          <c:spPr>
            <a:ln w="38100">
              <a:solidFill>
                <a:srgbClr val="000090"/>
              </a:solidFill>
              <a:prstDash val="solid"/>
            </a:ln>
          </c:spPr>
          <c:marker>
            <c:symbol val="none"/>
          </c:marker>
          <c:xVal>
            <c:numRef>
              <c:f>Embu_no!$B$27:$L$27</c:f>
              <c:numCache>
                <c:formatCode>General</c:formatCode>
                <c:ptCount val="11"/>
                <c:pt idx="0">
                  <c:v>2003</c:v>
                </c:pt>
                <c:pt idx="1">
                  <c:v>2004</c:v>
                </c:pt>
                <c:pt idx="2">
                  <c:v>2005</c:v>
                </c:pt>
                <c:pt idx="3">
                  <c:v>2006</c:v>
                </c:pt>
                <c:pt idx="4">
                  <c:v>2007</c:v>
                </c:pt>
                <c:pt idx="5">
                  <c:v>2008</c:v>
                </c:pt>
                <c:pt idx="6">
                  <c:v>2009</c:v>
                </c:pt>
                <c:pt idx="7">
                  <c:v>2010</c:v>
                </c:pt>
                <c:pt idx="8">
                  <c:v>2011</c:v>
                </c:pt>
                <c:pt idx="9">
                  <c:v>2012</c:v>
                </c:pt>
                <c:pt idx="10">
                  <c:v>2013</c:v>
                </c:pt>
              </c:numCache>
            </c:numRef>
          </c:xVal>
          <c:yVal>
            <c:numRef>
              <c:f>Embu_no!$B$33:$L$33</c:f>
              <c:numCache>
                <c:formatCode>0.00</c:formatCode>
                <c:ptCount val="11"/>
                <c:pt idx="0">
                  <c:v>34.260000000000005</c:v>
                </c:pt>
                <c:pt idx="1">
                  <c:v>33.625329783058234</c:v>
                </c:pt>
                <c:pt idx="2">
                  <c:v>33.410543380257508</c:v>
                </c:pt>
                <c:pt idx="3">
                  <c:v>33.226706235432815</c:v>
                </c:pt>
                <c:pt idx="4">
                  <c:v>33.048330447167572</c:v>
                </c:pt>
                <c:pt idx="5">
                  <c:v>32.873680741187592</c:v>
                </c:pt>
                <c:pt idx="6">
                  <c:v>32.702575484476377</c:v>
                </c:pt>
                <c:pt idx="7">
                  <c:v>32.534935956118503</c:v>
                </c:pt>
                <c:pt idx="8">
                  <c:v>32.37069151436846</c:v>
                </c:pt>
                <c:pt idx="9">
                  <c:v>32.209773371913045</c:v>
                </c:pt>
                <c:pt idx="10">
                  <c:v>32.052114162222082</c:v>
                </c:pt>
              </c:numCache>
            </c:numRef>
          </c:yVal>
          <c:smooth val="0"/>
        </c:ser>
        <c:ser>
          <c:idx val="1"/>
          <c:order val="1"/>
          <c:tx>
            <c:strRef>
              <c:f>Embu_no!$A$26</c:f>
              <c:strCache>
                <c:ptCount val="1"/>
                <c:pt idx="0">
                  <c:v>Meas_Tot</c:v>
                </c:pt>
              </c:strCache>
            </c:strRef>
          </c:tx>
          <c:spPr>
            <a:ln w="28575">
              <a:noFill/>
            </a:ln>
          </c:spPr>
          <c:marker>
            <c:symbol val="square"/>
            <c:size val="5"/>
            <c:spPr>
              <a:solidFill>
                <a:srgbClr val="F20884"/>
              </a:solidFill>
              <a:ln>
                <a:solidFill>
                  <a:srgbClr val="F20884"/>
                </a:solidFill>
                <a:prstDash val="solid"/>
              </a:ln>
            </c:spPr>
          </c:marker>
          <c:xVal>
            <c:numRef>
              <c:f>Embu_no!$B$27:$L$27</c:f>
              <c:numCache>
                <c:formatCode>General</c:formatCode>
                <c:ptCount val="11"/>
                <c:pt idx="0">
                  <c:v>2003</c:v>
                </c:pt>
                <c:pt idx="1">
                  <c:v>2004</c:v>
                </c:pt>
                <c:pt idx="2">
                  <c:v>2005</c:v>
                </c:pt>
                <c:pt idx="3">
                  <c:v>2006</c:v>
                </c:pt>
                <c:pt idx="4">
                  <c:v>2007</c:v>
                </c:pt>
                <c:pt idx="5">
                  <c:v>2008</c:v>
                </c:pt>
                <c:pt idx="6">
                  <c:v>2009</c:v>
                </c:pt>
                <c:pt idx="7">
                  <c:v>2010</c:v>
                </c:pt>
                <c:pt idx="8">
                  <c:v>2011</c:v>
                </c:pt>
                <c:pt idx="9">
                  <c:v>2012</c:v>
                </c:pt>
                <c:pt idx="10">
                  <c:v>2013</c:v>
                </c:pt>
              </c:numCache>
            </c:numRef>
          </c:xVal>
          <c:yVal>
            <c:numRef>
              <c:f>Embu_no!$B$26:$K$26</c:f>
              <c:numCache>
                <c:formatCode>General</c:formatCode>
                <c:ptCount val="10"/>
                <c:pt idx="0">
                  <c:v>34.270000000000003</c:v>
                </c:pt>
              </c:numCache>
            </c:numRef>
          </c:yVal>
          <c:smooth val="0"/>
        </c:ser>
        <c:dLbls>
          <c:showLegendKey val="0"/>
          <c:showVal val="0"/>
          <c:showCatName val="0"/>
          <c:showSerName val="0"/>
          <c:showPercent val="0"/>
          <c:showBubbleSize val="0"/>
        </c:dLbls>
        <c:axId val="121803264"/>
        <c:axId val="121803840"/>
      </c:scatterChart>
      <c:valAx>
        <c:axId val="12180326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sv-SE"/>
          </a:p>
        </c:txPr>
        <c:crossAx val="121803840"/>
        <c:crosses val="autoZero"/>
        <c:crossBetween val="midCat"/>
      </c:valAx>
      <c:valAx>
        <c:axId val="121803840"/>
        <c:scaling>
          <c:orientation val="minMax"/>
          <c:min val="0"/>
        </c:scaling>
        <c:delete val="0"/>
        <c:axPos val="l"/>
        <c:majorGridlines>
          <c:spPr>
            <a:ln w="3175">
              <a:solidFill>
                <a:srgbClr val="000000"/>
              </a:solidFill>
              <a:prstDash val="solid"/>
            </a:ln>
          </c:spPr>
        </c:majorGridlines>
        <c:numFmt formatCode="0.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sv-SE"/>
          </a:p>
        </c:txPr>
        <c:crossAx val="121803264"/>
        <c:crosses val="autoZero"/>
        <c:crossBetween val="midCat"/>
      </c:valAx>
      <c:spPr>
        <a:solidFill>
          <a:srgbClr val="C0C0C0"/>
        </a:solidFill>
        <a:ln w="12700">
          <a:solidFill>
            <a:srgbClr val="808080"/>
          </a:solidFill>
          <a:prstDash val="solid"/>
        </a:ln>
      </c:spPr>
    </c:plotArea>
    <c:legend>
      <c:legendPos val="r"/>
      <c:layout>
        <c:manualLayout>
          <c:xMode val="edge"/>
          <c:yMode val="edge"/>
          <c:x val="0.88486140724946694"/>
          <c:y val="0.43568464730290457"/>
          <c:w val="0.10660980810234544"/>
          <c:h val="8.9211618257261427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sv-SE"/>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 r="0.75"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763724154733821"/>
          <c:y val="0.13982541508154175"/>
          <c:w val="0.58544364105728453"/>
          <c:h val="0.60487002002505419"/>
        </c:manualLayout>
      </c:layout>
      <c:scatterChart>
        <c:scatterStyle val="lineMarker"/>
        <c:varyColors val="0"/>
        <c:ser>
          <c:idx val="0"/>
          <c:order val="0"/>
          <c:tx>
            <c:strRef>
              <c:f>Embu_no!$A$33</c:f>
              <c:strCache>
                <c:ptCount val="1"/>
                <c:pt idx="0">
                  <c:v>Tot C inc. Inert</c:v>
                </c:pt>
              </c:strCache>
            </c:strRef>
          </c:tx>
          <c:spPr>
            <a:ln w="25400">
              <a:solidFill>
                <a:srgbClr val="000000"/>
              </a:solidFill>
              <a:prstDash val="solid"/>
            </a:ln>
          </c:spPr>
          <c:marker>
            <c:symbol val="none"/>
          </c:marker>
          <c:xVal>
            <c:numRef>
              <c:f>Embu_no!$B$27:$AF$27</c:f>
              <c:numCache>
                <c:formatCode>General</c:formatCode>
                <c:ptCount val="31"/>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pt idx="18">
                  <c:v>2021</c:v>
                </c:pt>
                <c:pt idx="19">
                  <c:v>2022</c:v>
                </c:pt>
                <c:pt idx="20">
                  <c:v>2023</c:v>
                </c:pt>
                <c:pt idx="21">
                  <c:v>2024</c:v>
                </c:pt>
                <c:pt idx="22">
                  <c:v>2025</c:v>
                </c:pt>
                <c:pt idx="23">
                  <c:v>2026</c:v>
                </c:pt>
                <c:pt idx="24">
                  <c:v>2027</c:v>
                </c:pt>
                <c:pt idx="25">
                  <c:v>2028</c:v>
                </c:pt>
                <c:pt idx="26">
                  <c:v>2029</c:v>
                </c:pt>
                <c:pt idx="27">
                  <c:v>2030</c:v>
                </c:pt>
                <c:pt idx="28">
                  <c:v>2031</c:v>
                </c:pt>
                <c:pt idx="29">
                  <c:v>2032</c:v>
                </c:pt>
                <c:pt idx="30">
                  <c:v>2033</c:v>
                </c:pt>
              </c:numCache>
            </c:numRef>
          </c:xVal>
          <c:yVal>
            <c:numRef>
              <c:f>Embu_no!$B$33:$AF$33</c:f>
              <c:numCache>
                <c:formatCode>0.00</c:formatCode>
                <c:ptCount val="31"/>
                <c:pt idx="0">
                  <c:v>34.260000000000005</c:v>
                </c:pt>
                <c:pt idx="1">
                  <c:v>33.625329783058234</c:v>
                </c:pt>
                <c:pt idx="2">
                  <c:v>33.410543380257508</c:v>
                </c:pt>
                <c:pt idx="3">
                  <c:v>33.226706235432815</c:v>
                </c:pt>
                <c:pt idx="4">
                  <c:v>33.048330447167572</c:v>
                </c:pt>
                <c:pt idx="5">
                  <c:v>32.873680741187592</c:v>
                </c:pt>
                <c:pt idx="6">
                  <c:v>32.702575484476377</c:v>
                </c:pt>
                <c:pt idx="7">
                  <c:v>32.534935956118503</c:v>
                </c:pt>
                <c:pt idx="8">
                  <c:v>32.37069151436846</c:v>
                </c:pt>
                <c:pt idx="9">
                  <c:v>32.209773371913045</c:v>
                </c:pt>
                <c:pt idx="10">
                  <c:v>32.052114162222082</c:v>
                </c:pt>
                <c:pt idx="11">
                  <c:v>31.897647884889864</c:v>
                </c:pt>
                <c:pt idx="12">
                  <c:v>31.746309876276751</c:v>
                </c:pt>
                <c:pt idx="13">
                  <c:v>31.598036782326247</c:v>
                </c:pt>
                <c:pt idx="14">
                  <c:v>31.452766532035955</c:v>
                </c:pt>
                <c:pt idx="15">
                  <c:v>31.310438311472566</c:v>
                </c:pt>
                <c:pt idx="16">
                  <c:v>31.170992538313502</c:v>
                </c:pt>
                <c:pt idx="17">
                  <c:v>31.034370836904191</c:v>
                </c:pt>
                <c:pt idx="18">
                  <c:v>30.900516013820507</c:v>
                </c:pt>
                <c:pt idx="19">
                  <c:v>30.769372033926079</c:v>
                </c:pt>
                <c:pt idx="20">
                  <c:v>30.640883996914535</c:v>
                </c:pt>
                <c:pt idx="21">
                  <c:v>30.514998114326794</c:v>
                </c:pt>
                <c:pt idx="22">
                  <c:v>30.391661687033789</c:v>
                </c:pt>
                <c:pt idx="23">
                  <c:v>30.270823083175248</c:v>
                </c:pt>
                <c:pt idx="24">
                  <c:v>30.152431716545244</c:v>
                </c:pt>
                <c:pt idx="25">
                  <c:v>30.036438025415475</c:v>
                </c:pt>
                <c:pt idx="26">
                  <c:v>29.922793451787427</c:v>
                </c:pt>
                <c:pt idx="27">
                  <c:v>29.811450421064741</c:v>
                </c:pt>
                <c:pt idx="28">
                  <c:v>29.702362322137205</c:v>
                </c:pt>
                <c:pt idx="29">
                  <c:v>29.595483487868155</c:v>
                </c:pt>
                <c:pt idx="30">
                  <c:v>29.490769175977004</c:v>
                </c:pt>
              </c:numCache>
            </c:numRef>
          </c:yVal>
          <c:smooth val="0"/>
        </c:ser>
        <c:ser>
          <c:idx val="1"/>
          <c:order val="1"/>
          <c:tx>
            <c:strRef>
              <c:f>Embu_no!$A$34</c:f>
              <c:strCache>
                <c:ptCount val="1"/>
                <c:pt idx="0">
                  <c:v>Old+inert</c:v>
                </c:pt>
              </c:strCache>
            </c:strRef>
          </c:tx>
          <c:spPr>
            <a:ln w="25400">
              <a:solidFill>
                <a:srgbClr val="DD0806"/>
              </a:solidFill>
              <a:prstDash val="solid"/>
            </a:ln>
          </c:spPr>
          <c:marker>
            <c:symbol val="none"/>
          </c:marker>
          <c:xVal>
            <c:numRef>
              <c:f>Embu_no!$B$27:$AF$27</c:f>
              <c:numCache>
                <c:formatCode>General</c:formatCode>
                <c:ptCount val="31"/>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pt idx="18">
                  <c:v>2021</c:v>
                </c:pt>
                <c:pt idx="19">
                  <c:v>2022</c:v>
                </c:pt>
                <c:pt idx="20">
                  <c:v>2023</c:v>
                </c:pt>
                <c:pt idx="21">
                  <c:v>2024</c:v>
                </c:pt>
                <c:pt idx="22">
                  <c:v>2025</c:v>
                </c:pt>
                <c:pt idx="23">
                  <c:v>2026</c:v>
                </c:pt>
                <c:pt idx="24">
                  <c:v>2027</c:v>
                </c:pt>
                <c:pt idx="25">
                  <c:v>2028</c:v>
                </c:pt>
                <c:pt idx="26">
                  <c:v>2029</c:v>
                </c:pt>
                <c:pt idx="27">
                  <c:v>2030</c:v>
                </c:pt>
                <c:pt idx="28">
                  <c:v>2031</c:v>
                </c:pt>
                <c:pt idx="29">
                  <c:v>2032</c:v>
                </c:pt>
                <c:pt idx="30">
                  <c:v>2033</c:v>
                </c:pt>
              </c:numCache>
            </c:numRef>
          </c:xVal>
          <c:yVal>
            <c:numRef>
              <c:f>Embu_no!$B$34:$AF$34</c:f>
              <c:numCache>
                <c:formatCode>0.00</c:formatCode>
                <c:ptCount val="31"/>
                <c:pt idx="0">
                  <c:v>33.31</c:v>
                </c:pt>
                <c:pt idx="1">
                  <c:v>33.186372360277488</c:v>
                </c:pt>
                <c:pt idx="2">
                  <c:v>33.004982517725047</c:v>
                </c:pt>
                <c:pt idx="3">
                  <c:v>32.823327833396093</c:v>
                </c:pt>
                <c:pt idx="4">
                  <c:v>32.645094668616025</c:v>
                </c:pt>
                <c:pt idx="5">
                  <c:v>32.470454283060661</c:v>
                </c:pt>
                <c:pt idx="6">
                  <c:v>32.299349635437871</c:v>
                </c:pt>
                <c:pt idx="7">
                  <c:v>32.131710146883847</c:v>
                </c:pt>
                <c:pt idx="8">
                  <c:v>31.967465707734974</c:v>
                </c:pt>
                <c:pt idx="9">
                  <c:v>31.806547565449549</c:v>
                </c:pt>
                <c:pt idx="10">
                  <c:v>31.648888355769692</c:v>
                </c:pt>
                <c:pt idx="11">
                  <c:v>31.494422078438202</c:v>
                </c:pt>
                <c:pt idx="12">
                  <c:v>31.343084069825135</c:v>
                </c:pt>
                <c:pt idx="13">
                  <c:v>31.194810975874631</c:v>
                </c:pt>
                <c:pt idx="14">
                  <c:v>31.049540725584343</c:v>
                </c:pt>
                <c:pt idx="15">
                  <c:v>30.907212505020954</c:v>
                </c:pt>
                <c:pt idx="16">
                  <c:v>30.76776673186189</c:v>
                </c:pt>
                <c:pt idx="17">
                  <c:v>30.631145030452579</c:v>
                </c:pt>
                <c:pt idx="18">
                  <c:v>30.497290207368895</c:v>
                </c:pt>
                <c:pt idx="19">
                  <c:v>30.366146227474466</c:v>
                </c:pt>
                <c:pt idx="20">
                  <c:v>30.237658190462923</c:v>
                </c:pt>
                <c:pt idx="21">
                  <c:v>30.111772307875182</c:v>
                </c:pt>
                <c:pt idx="22">
                  <c:v>29.988435880582177</c:v>
                </c:pt>
                <c:pt idx="23">
                  <c:v>29.867597276723636</c:v>
                </c:pt>
                <c:pt idx="24">
                  <c:v>29.749205910093632</c:v>
                </c:pt>
                <c:pt idx="25">
                  <c:v>29.633212218963862</c:v>
                </c:pt>
                <c:pt idx="26">
                  <c:v>29.519567645335819</c:v>
                </c:pt>
                <c:pt idx="27">
                  <c:v>29.408224614613129</c:v>
                </c:pt>
                <c:pt idx="28">
                  <c:v>29.299136515685593</c:v>
                </c:pt>
                <c:pt idx="29">
                  <c:v>29.192257681416542</c:v>
                </c:pt>
                <c:pt idx="30">
                  <c:v>29.087543369525392</c:v>
                </c:pt>
              </c:numCache>
            </c:numRef>
          </c:yVal>
          <c:smooth val="0"/>
        </c:ser>
        <c:ser>
          <c:idx val="4"/>
          <c:order val="2"/>
          <c:tx>
            <c:v>Cum. input</c:v>
          </c:tx>
          <c:spPr>
            <a:ln w="12700">
              <a:solidFill>
                <a:srgbClr val="4600A5"/>
              </a:solidFill>
              <a:prstDash val="solid"/>
            </a:ln>
          </c:spPr>
          <c:marker>
            <c:symbol val="none"/>
          </c:marker>
          <c:xVal>
            <c:numRef>
              <c:f>Embu_no!$B$27:$AF$27</c:f>
              <c:numCache>
                <c:formatCode>General</c:formatCode>
                <c:ptCount val="31"/>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pt idx="18">
                  <c:v>2021</c:v>
                </c:pt>
                <c:pt idx="19">
                  <c:v>2022</c:v>
                </c:pt>
                <c:pt idx="20">
                  <c:v>2023</c:v>
                </c:pt>
                <c:pt idx="21">
                  <c:v>2024</c:v>
                </c:pt>
                <c:pt idx="22">
                  <c:v>2025</c:v>
                </c:pt>
                <c:pt idx="23">
                  <c:v>2026</c:v>
                </c:pt>
                <c:pt idx="24">
                  <c:v>2027</c:v>
                </c:pt>
                <c:pt idx="25">
                  <c:v>2028</c:v>
                </c:pt>
                <c:pt idx="26">
                  <c:v>2029</c:v>
                </c:pt>
                <c:pt idx="27">
                  <c:v>2030</c:v>
                </c:pt>
                <c:pt idx="28">
                  <c:v>2031</c:v>
                </c:pt>
                <c:pt idx="29">
                  <c:v>2032</c:v>
                </c:pt>
                <c:pt idx="30">
                  <c:v>2033</c:v>
                </c:pt>
              </c:numCache>
            </c:numRef>
          </c:xVal>
          <c:yVal>
            <c:numRef>
              <c:f>Embu_no!$B$48:$AF$48</c:f>
              <c:numCache>
                <c:formatCode>General</c:formatCode>
                <c:ptCount val="31"/>
                <c:pt idx="0">
                  <c:v>0</c:v>
                </c:pt>
                <c:pt idx="1">
                  <c:v>1.1000000000000001</c:v>
                </c:pt>
                <c:pt idx="2">
                  <c:v>2.2000000000000002</c:v>
                </c:pt>
                <c:pt idx="3">
                  <c:v>3.3000000000000003</c:v>
                </c:pt>
                <c:pt idx="4">
                  <c:v>4.4000000000000004</c:v>
                </c:pt>
                <c:pt idx="5">
                  <c:v>5.5</c:v>
                </c:pt>
                <c:pt idx="6">
                  <c:v>6.6000000000000005</c:v>
                </c:pt>
                <c:pt idx="7">
                  <c:v>7.7000000000000011</c:v>
                </c:pt>
                <c:pt idx="8">
                  <c:v>8.8000000000000007</c:v>
                </c:pt>
                <c:pt idx="9">
                  <c:v>9.9</c:v>
                </c:pt>
                <c:pt idx="10">
                  <c:v>11</c:v>
                </c:pt>
                <c:pt idx="11">
                  <c:v>12.100000000000001</c:v>
                </c:pt>
                <c:pt idx="12">
                  <c:v>13.200000000000001</c:v>
                </c:pt>
                <c:pt idx="13">
                  <c:v>14.3</c:v>
                </c:pt>
                <c:pt idx="14">
                  <c:v>15.400000000000002</c:v>
                </c:pt>
                <c:pt idx="15">
                  <c:v>16.5</c:v>
                </c:pt>
                <c:pt idx="16">
                  <c:v>17.600000000000001</c:v>
                </c:pt>
                <c:pt idx="17">
                  <c:v>18.700000000000003</c:v>
                </c:pt>
                <c:pt idx="18">
                  <c:v>19.8</c:v>
                </c:pt>
                <c:pt idx="19">
                  <c:v>20.900000000000002</c:v>
                </c:pt>
                <c:pt idx="20">
                  <c:v>22</c:v>
                </c:pt>
                <c:pt idx="21">
                  <c:v>23.1</c:v>
                </c:pt>
                <c:pt idx="22">
                  <c:v>24.200000000000003</c:v>
                </c:pt>
                <c:pt idx="23">
                  <c:v>25.3</c:v>
                </c:pt>
                <c:pt idx="24">
                  <c:v>26.400000000000002</c:v>
                </c:pt>
                <c:pt idx="25">
                  <c:v>27.500000000000004</c:v>
                </c:pt>
                <c:pt idx="26">
                  <c:v>28.6</c:v>
                </c:pt>
                <c:pt idx="27">
                  <c:v>29.700000000000003</c:v>
                </c:pt>
                <c:pt idx="28">
                  <c:v>30.800000000000004</c:v>
                </c:pt>
                <c:pt idx="29">
                  <c:v>31.900000000000002</c:v>
                </c:pt>
                <c:pt idx="30">
                  <c:v>33</c:v>
                </c:pt>
              </c:numCache>
            </c:numRef>
          </c:yVal>
          <c:smooth val="0"/>
        </c:ser>
        <c:ser>
          <c:idx val="2"/>
          <c:order val="3"/>
          <c:tx>
            <c:v>Meas. Tot. C</c:v>
          </c:tx>
          <c:spPr>
            <a:ln>
              <a:noFill/>
            </a:ln>
          </c:spPr>
          <c:marker>
            <c:symbol val="x"/>
            <c:size val="10"/>
            <c:spPr>
              <a:ln w="25400" cmpd="sng"/>
            </c:spPr>
          </c:marker>
          <c:xVal>
            <c:numRef>
              <c:f>Embu_no!$B$27:$AF$27</c:f>
              <c:numCache>
                <c:formatCode>General</c:formatCode>
                <c:ptCount val="31"/>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pt idx="18">
                  <c:v>2021</c:v>
                </c:pt>
                <c:pt idx="19">
                  <c:v>2022</c:v>
                </c:pt>
                <c:pt idx="20">
                  <c:v>2023</c:v>
                </c:pt>
                <c:pt idx="21">
                  <c:v>2024</c:v>
                </c:pt>
                <c:pt idx="22">
                  <c:v>2025</c:v>
                </c:pt>
                <c:pt idx="23">
                  <c:v>2026</c:v>
                </c:pt>
                <c:pt idx="24">
                  <c:v>2027</c:v>
                </c:pt>
                <c:pt idx="25">
                  <c:v>2028</c:v>
                </c:pt>
                <c:pt idx="26">
                  <c:v>2029</c:v>
                </c:pt>
                <c:pt idx="27">
                  <c:v>2030</c:v>
                </c:pt>
                <c:pt idx="28">
                  <c:v>2031</c:v>
                </c:pt>
                <c:pt idx="29">
                  <c:v>2032</c:v>
                </c:pt>
                <c:pt idx="30">
                  <c:v>2033</c:v>
                </c:pt>
              </c:numCache>
            </c:numRef>
          </c:xVal>
          <c:yVal>
            <c:numRef>
              <c:f>Embu_no!$B$26:$AF$26</c:f>
              <c:numCache>
                <c:formatCode>General</c:formatCode>
                <c:ptCount val="31"/>
                <c:pt idx="0">
                  <c:v>34.270000000000003</c:v>
                </c:pt>
              </c:numCache>
            </c:numRef>
          </c:yVal>
          <c:smooth val="1"/>
        </c:ser>
        <c:ser>
          <c:idx val="3"/>
          <c:order val="4"/>
          <c:tx>
            <c:strRef>
              <c:f>Embu_no!$A$38</c:f>
              <c:strCache>
                <c:ptCount val="1"/>
                <c:pt idx="0">
                  <c:v>Inert</c:v>
                </c:pt>
              </c:strCache>
            </c:strRef>
          </c:tx>
          <c:spPr>
            <a:ln>
              <a:solidFill>
                <a:srgbClr val="0070C0"/>
              </a:solidFill>
            </a:ln>
          </c:spPr>
          <c:marker>
            <c:symbol val="none"/>
          </c:marker>
          <c:xVal>
            <c:numRef>
              <c:f>Embu_no!$B$27:$AF$27</c:f>
              <c:numCache>
                <c:formatCode>General</c:formatCode>
                <c:ptCount val="31"/>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pt idx="18">
                  <c:v>2021</c:v>
                </c:pt>
                <c:pt idx="19">
                  <c:v>2022</c:v>
                </c:pt>
                <c:pt idx="20">
                  <c:v>2023</c:v>
                </c:pt>
                <c:pt idx="21">
                  <c:v>2024</c:v>
                </c:pt>
                <c:pt idx="22">
                  <c:v>2025</c:v>
                </c:pt>
                <c:pt idx="23">
                  <c:v>2026</c:v>
                </c:pt>
                <c:pt idx="24">
                  <c:v>2027</c:v>
                </c:pt>
                <c:pt idx="25">
                  <c:v>2028</c:v>
                </c:pt>
                <c:pt idx="26">
                  <c:v>2029</c:v>
                </c:pt>
                <c:pt idx="27">
                  <c:v>2030</c:v>
                </c:pt>
                <c:pt idx="28">
                  <c:v>2031</c:v>
                </c:pt>
                <c:pt idx="29">
                  <c:v>2032</c:v>
                </c:pt>
                <c:pt idx="30">
                  <c:v>2033</c:v>
                </c:pt>
              </c:numCache>
            </c:numRef>
          </c:xVal>
          <c:yVal>
            <c:numRef>
              <c:f>Embu_no!$C$38:$AF$38</c:f>
              <c:numCache>
                <c:formatCode>General</c:formatCode>
                <c:ptCount val="30"/>
                <c:pt idx="0">
                  <c:v>17.14</c:v>
                </c:pt>
                <c:pt idx="1">
                  <c:v>17.14</c:v>
                </c:pt>
                <c:pt idx="2">
                  <c:v>17.14</c:v>
                </c:pt>
                <c:pt idx="3">
                  <c:v>17.14</c:v>
                </c:pt>
                <c:pt idx="4">
                  <c:v>17.14</c:v>
                </c:pt>
                <c:pt idx="5">
                  <c:v>17.14</c:v>
                </c:pt>
                <c:pt idx="6">
                  <c:v>17.14</c:v>
                </c:pt>
                <c:pt idx="7">
                  <c:v>17.14</c:v>
                </c:pt>
                <c:pt idx="8">
                  <c:v>17.14</c:v>
                </c:pt>
                <c:pt idx="9">
                  <c:v>17.14</c:v>
                </c:pt>
                <c:pt idx="10">
                  <c:v>17.14</c:v>
                </c:pt>
                <c:pt idx="11">
                  <c:v>17.14</c:v>
                </c:pt>
                <c:pt idx="12">
                  <c:v>17.14</c:v>
                </c:pt>
                <c:pt idx="13">
                  <c:v>17.14</c:v>
                </c:pt>
                <c:pt idx="14">
                  <c:v>17.14</c:v>
                </c:pt>
                <c:pt idx="15">
                  <c:v>17.14</c:v>
                </c:pt>
                <c:pt idx="16">
                  <c:v>17.14</c:v>
                </c:pt>
                <c:pt idx="17">
                  <c:v>17.14</c:v>
                </c:pt>
                <c:pt idx="18">
                  <c:v>17.14</c:v>
                </c:pt>
                <c:pt idx="19">
                  <c:v>17.14</c:v>
                </c:pt>
                <c:pt idx="20">
                  <c:v>17.14</c:v>
                </c:pt>
                <c:pt idx="21">
                  <c:v>17.14</c:v>
                </c:pt>
                <c:pt idx="22">
                  <c:v>17.14</c:v>
                </c:pt>
                <c:pt idx="23">
                  <c:v>17.14</c:v>
                </c:pt>
                <c:pt idx="24">
                  <c:v>17.14</c:v>
                </c:pt>
                <c:pt idx="25">
                  <c:v>17.14</c:v>
                </c:pt>
                <c:pt idx="26">
                  <c:v>17.14</c:v>
                </c:pt>
                <c:pt idx="27">
                  <c:v>17.14</c:v>
                </c:pt>
                <c:pt idx="28">
                  <c:v>17.14</c:v>
                </c:pt>
                <c:pt idx="29">
                  <c:v>17.14</c:v>
                </c:pt>
              </c:numCache>
            </c:numRef>
          </c:yVal>
          <c:smooth val="0"/>
        </c:ser>
        <c:dLbls>
          <c:showLegendKey val="0"/>
          <c:showVal val="0"/>
          <c:showCatName val="0"/>
          <c:showSerName val="0"/>
          <c:showPercent val="0"/>
          <c:showBubbleSize val="0"/>
        </c:dLbls>
        <c:axId val="121806144"/>
        <c:axId val="121905152"/>
      </c:scatterChart>
      <c:valAx>
        <c:axId val="121806144"/>
        <c:scaling>
          <c:orientation val="minMax"/>
        </c:scaling>
        <c:delete val="0"/>
        <c:axPos val="b"/>
        <c:title>
          <c:tx>
            <c:rich>
              <a:bodyPr/>
              <a:lstStyle/>
              <a:p>
                <a:pPr>
                  <a:defRPr sz="1950" b="1" i="0" u="none" strike="noStrike" baseline="0">
                    <a:solidFill>
                      <a:srgbClr val="000000"/>
                    </a:solidFill>
                    <a:latin typeface="Arial"/>
                    <a:ea typeface="Arial"/>
                    <a:cs typeface="Arial"/>
                  </a:defRPr>
                </a:pPr>
                <a:r>
                  <a:rPr lang="en-US"/>
                  <a:t>Time</a:t>
                </a:r>
              </a:p>
            </c:rich>
          </c:tx>
          <c:layout>
            <c:manualLayout>
              <c:xMode val="edge"/>
              <c:yMode val="edge"/>
              <c:x val="0.38713124467036553"/>
              <c:y val="0.86142479381088588"/>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950" b="1" i="0" u="none" strike="noStrike" baseline="0">
                <a:solidFill>
                  <a:srgbClr val="000000"/>
                </a:solidFill>
                <a:latin typeface="Arial"/>
                <a:ea typeface="Arial"/>
                <a:cs typeface="Arial"/>
              </a:defRPr>
            </a:pPr>
            <a:endParaRPr lang="sv-SE"/>
          </a:p>
        </c:txPr>
        <c:crossAx val="121905152"/>
        <c:crosses val="autoZero"/>
        <c:crossBetween val="midCat"/>
      </c:valAx>
      <c:valAx>
        <c:axId val="121905152"/>
        <c:scaling>
          <c:orientation val="minMax"/>
          <c:min val="0"/>
        </c:scaling>
        <c:delete val="0"/>
        <c:axPos val="l"/>
        <c:title>
          <c:tx>
            <c:rich>
              <a:bodyPr/>
              <a:lstStyle/>
              <a:p>
                <a:pPr>
                  <a:defRPr sz="1950" b="1" i="0" u="none" strike="noStrike" baseline="0">
                    <a:solidFill>
                      <a:srgbClr val="000000"/>
                    </a:solidFill>
                    <a:latin typeface="Arial"/>
                    <a:ea typeface="Arial"/>
                    <a:cs typeface="Arial"/>
                  </a:defRPr>
                </a:pPr>
                <a:r>
                  <a:rPr lang="en-US"/>
                  <a:t>C mass</a:t>
                </a:r>
              </a:p>
            </c:rich>
          </c:tx>
          <c:layout>
            <c:manualLayout>
              <c:xMode val="edge"/>
              <c:yMode val="edge"/>
              <c:x val="3.7974683544303799E-2"/>
              <c:y val="0.34831519655548671"/>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950" b="1" i="0" u="none" strike="noStrike" baseline="0">
                <a:solidFill>
                  <a:srgbClr val="000000"/>
                </a:solidFill>
                <a:latin typeface="Arial"/>
                <a:ea typeface="Arial"/>
                <a:cs typeface="Arial"/>
              </a:defRPr>
            </a:pPr>
            <a:endParaRPr lang="sv-SE"/>
          </a:p>
        </c:txPr>
        <c:crossAx val="121806144"/>
        <c:crosses val="autoZero"/>
        <c:crossBetween val="midCat"/>
      </c:valAx>
      <c:spPr>
        <a:noFill/>
        <a:ln w="25400">
          <a:noFill/>
        </a:ln>
      </c:spPr>
    </c:plotArea>
    <c:legend>
      <c:legendPos val="r"/>
      <c:layout>
        <c:manualLayout>
          <c:xMode val="edge"/>
          <c:yMode val="edge"/>
          <c:x val="0.77426237859508062"/>
          <c:y val="0.50749161972730938"/>
          <c:w val="0.21843959378495409"/>
          <c:h val="0.32209737827715357"/>
        </c:manualLayout>
      </c:layout>
      <c:overlay val="0"/>
      <c:spPr>
        <a:solidFill>
          <a:srgbClr val="FFFFFF"/>
        </a:solidFill>
        <a:ln w="3175">
          <a:solidFill>
            <a:srgbClr val="000000"/>
          </a:solidFill>
          <a:prstDash val="solid"/>
        </a:ln>
      </c:spPr>
      <c:txPr>
        <a:bodyPr/>
        <a:lstStyle/>
        <a:p>
          <a:pPr>
            <a:defRPr sz="1790" b="1" i="0" u="none" strike="noStrike" baseline="0">
              <a:solidFill>
                <a:srgbClr val="000000"/>
              </a:solidFill>
              <a:latin typeface="Arial"/>
              <a:ea typeface="Arial"/>
              <a:cs typeface="Arial"/>
            </a:defRPr>
          </a:pPr>
          <a:endParaRPr lang="sv-SE"/>
        </a:p>
      </c:txPr>
    </c:legend>
    <c:plotVisOnly val="1"/>
    <c:dispBlanksAs val="gap"/>
    <c:showDLblsOverMax val="0"/>
  </c:chart>
  <c:spPr>
    <a:solidFill>
      <a:srgbClr val="FFFFFF"/>
    </a:solidFill>
    <a:ln w="3175">
      <a:solidFill>
        <a:srgbClr val="000000"/>
      </a:solidFill>
      <a:prstDash val="solid"/>
    </a:ln>
  </c:spPr>
  <c:txPr>
    <a:bodyPr/>
    <a:lstStyle/>
    <a:p>
      <a:pPr>
        <a:defRPr sz="1950" b="1" i="0" u="none" strike="noStrike" baseline="0">
          <a:solidFill>
            <a:srgbClr val="000000"/>
          </a:solidFill>
          <a:latin typeface="Arial"/>
          <a:ea typeface="Arial"/>
          <a:cs typeface="Arial"/>
        </a:defRPr>
      </a:pPr>
      <a:endParaRPr lang="sv-SE"/>
    </a:p>
  </c:txPr>
  <c:printSettings>
    <c:headerFooter alignWithMargins="0"/>
    <c:pageMargins b="1" l="0.75" r="0.75" t="1" header="0.5" footer="0.5"/>
    <c:pageSetup paperSize="9" orientation="landscape" horizontalDpi="300" verticalDpi="300"/>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763724154733821"/>
          <c:y val="0.13982541508154175"/>
          <c:w val="0.58544364105728453"/>
          <c:h val="0.60487002002505419"/>
        </c:manualLayout>
      </c:layout>
      <c:scatterChart>
        <c:scatterStyle val="lineMarker"/>
        <c:varyColors val="0"/>
        <c:ser>
          <c:idx val="0"/>
          <c:order val="0"/>
          <c:tx>
            <c:strRef>
              <c:f>'Embu_no_+N'!$A$32</c:f>
              <c:strCache>
                <c:ptCount val="1"/>
                <c:pt idx="0">
                  <c:v>Total</c:v>
                </c:pt>
              </c:strCache>
            </c:strRef>
          </c:tx>
          <c:spPr>
            <a:ln w="25400">
              <a:solidFill>
                <a:srgbClr val="000000"/>
              </a:solidFill>
              <a:prstDash val="solid"/>
            </a:ln>
          </c:spPr>
          <c:marker>
            <c:symbol val="none"/>
          </c:marker>
          <c:xVal>
            <c:numRef>
              <c:f>'Embu_no_+N'!$B$27:$AF$27</c:f>
              <c:numCache>
                <c:formatCode>General</c:formatCode>
                <c:ptCount val="31"/>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pt idx="18">
                  <c:v>2021</c:v>
                </c:pt>
                <c:pt idx="19">
                  <c:v>2022</c:v>
                </c:pt>
                <c:pt idx="20">
                  <c:v>2023</c:v>
                </c:pt>
                <c:pt idx="21">
                  <c:v>2024</c:v>
                </c:pt>
                <c:pt idx="22">
                  <c:v>2025</c:v>
                </c:pt>
                <c:pt idx="23">
                  <c:v>2026</c:v>
                </c:pt>
                <c:pt idx="24">
                  <c:v>2027</c:v>
                </c:pt>
                <c:pt idx="25">
                  <c:v>2028</c:v>
                </c:pt>
                <c:pt idx="26">
                  <c:v>2029</c:v>
                </c:pt>
                <c:pt idx="27">
                  <c:v>2030</c:v>
                </c:pt>
                <c:pt idx="28">
                  <c:v>2031</c:v>
                </c:pt>
                <c:pt idx="29">
                  <c:v>2032</c:v>
                </c:pt>
                <c:pt idx="30">
                  <c:v>2033</c:v>
                </c:pt>
              </c:numCache>
            </c:numRef>
          </c:xVal>
          <c:yVal>
            <c:numRef>
              <c:f>'Embu_no_+N'!$B$32:$AF$32</c:f>
              <c:numCache>
                <c:formatCode>0.00</c:formatCode>
                <c:ptCount val="31"/>
                <c:pt idx="0">
                  <c:v>17.12</c:v>
                </c:pt>
                <c:pt idx="1">
                  <c:v>16.813414934972577</c:v>
                </c:pt>
                <c:pt idx="2">
                  <c:v>16.70995032784807</c:v>
                </c:pt>
                <c:pt idx="3">
                  <c:v>16.621449234021433</c:v>
                </c:pt>
                <c:pt idx="4">
                  <c:v>16.535581405356822</c:v>
                </c:pt>
                <c:pt idx="5">
                  <c:v>16.451507536495708</c:v>
                </c:pt>
                <c:pt idx="6">
                  <c:v>16.369139932527144</c:v>
                </c:pt>
                <c:pt idx="7">
                  <c:v>16.288440681386327</c:v>
                </c:pt>
                <c:pt idx="8">
                  <c:v>16.209375776048052</c:v>
                </c:pt>
                <c:pt idx="9">
                  <c:v>16.131912103219499</c:v>
                </c:pt>
                <c:pt idx="10">
                  <c:v>16.056017233619933</c:v>
                </c:pt>
                <c:pt idx="11">
                  <c:v>15.981659395605682</c:v>
                </c:pt>
                <c:pt idx="12">
                  <c:v>15.908807461033257</c:v>
                </c:pt>
                <c:pt idx="13">
                  <c:v>15.837430932173623</c:v>
                </c:pt>
                <c:pt idx="14">
                  <c:v>15.767499928941492</c:v>
                </c:pt>
                <c:pt idx="15">
                  <c:v>15.698985176386493</c:v>
                </c:pt>
                <c:pt idx="16">
                  <c:v>15.631857992437906</c:v>
                </c:pt>
                <c:pt idx="17">
                  <c:v>15.566090275897581</c:v>
                </c:pt>
                <c:pt idx="18">
                  <c:v>15.501654494676053</c:v>
                </c:pt>
                <c:pt idx="19">
                  <c:v>15.438523674266881</c:v>
                </c:pt>
                <c:pt idx="20">
                  <c:v>15.376671386454412</c:v>
                </c:pt>
                <c:pt idx="21">
                  <c:v>15.316071738250242</c:v>
                </c:pt>
                <c:pt idx="22">
                  <c:v>15.25669936105373</c:v>
                </c:pt>
                <c:pt idx="23">
                  <c:v>15.198529400032037</c:v>
                </c:pt>
                <c:pt idx="24">
                  <c:v>15.14153750371524</c:v>
                </c:pt>
                <c:pt idx="25">
                  <c:v>15.085699813802174</c:v>
                </c:pt>
                <c:pt idx="26">
                  <c:v>15.030992955172714</c:v>
                </c:pt>
                <c:pt idx="27">
                  <c:v>14.977394026102347</c:v>
                </c:pt>
                <c:pt idx="28">
                  <c:v>14.924880588674901</c:v>
                </c:pt>
                <c:pt idx="29">
                  <c:v>14.873430659389449</c:v>
                </c:pt>
                <c:pt idx="30">
                  <c:v>14.823022699957439</c:v>
                </c:pt>
              </c:numCache>
            </c:numRef>
          </c:yVal>
          <c:smooth val="0"/>
        </c:ser>
        <c:ser>
          <c:idx val="1"/>
          <c:order val="1"/>
          <c:tx>
            <c:strRef>
              <c:f>'Embu_no_+N'!$A$31</c:f>
              <c:strCache>
                <c:ptCount val="1"/>
                <c:pt idx="0">
                  <c:v>Old</c:v>
                </c:pt>
              </c:strCache>
            </c:strRef>
          </c:tx>
          <c:spPr>
            <a:ln w="25400">
              <a:solidFill>
                <a:srgbClr val="DD0806"/>
              </a:solidFill>
              <a:prstDash val="solid"/>
            </a:ln>
          </c:spPr>
          <c:marker>
            <c:symbol val="none"/>
          </c:marker>
          <c:xVal>
            <c:numRef>
              <c:f>'Embu_no_+N'!$B$27:$AF$27</c:f>
              <c:numCache>
                <c:formatCode>General</c:formatCode>
                <c:ptCount val="31"/>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pt idx="18">
                  <c:v>2021</c:v>
                </c:pt>
                <c:pt idx="19">
                  <c:v>2022</c:v>
                </c:pt>
                <c:pt idx="20">
                  <c:v>2023</c:v>
                </c:pt>
                <c:pt idx="21">
                  <c:v>2024</c:v>
                </c:pt>
                <c:pt idx="22">
                  <c:v>2025</c:v>
                </c:pt>
                <c:pt idx="23">
                  <c:v>2026</c:v>
                </c:pt>
                <c:pt idx="24">
                  <c:v>2027</c:v>
                </c:pt>
                <c:pt idx="25">
                  <c:v>2028</c:v>
                </c:pt>
                <c:pt idx="26">
                  <c:v>2029</c:v>
                </c:pt>
                <c:pt idx="27">
                  <c:v>2030</c:v>
                </c:pt>
                <c:pt idx="28">
                  <c:v>2031</c:v>
                </c:pt>
                <c:pt idx="29">
                  <c:v>2032</c:v>
                </c:pt>
                <c:pt idx="30">
                  <c:v>2033</c:v>
                </c:pt>
              </c:numCache>
            </c:numRef>
          </c:xVal>
          <c:yVal>
            <c:numRef>
              <c:f>'Embu_no_+N'!$B$31:$AF$31</c:f>
              <c:numCache>
                <c:formatCode>0.00</c:formatCode>
                <c:ptCount val="31"/>
                <c:pt idx="0">
                  <c:v>16.170000000000002</c:v>
                </c:pt>
                <c:pt idx="1">
                  <c:v>16.110644972329386</c:v>
                </c:pt>
                <c:pt idx="2">
                  <c:v>16.0233368132306</c:v>
                </c:pt>
                <c:pt idx="3">
                  <c:v>15.935891541000718</c:v>
                </c:pt>
                <c:pt idx="4">
                  <c:v>15.850092710128344</c:v>
                </c:pt>
                <c:pt idx="5">
                  <c:v>15.766023350263209</c:v>
                </c:pt>
                <c:pt idx="6">
                  <c:v>15.683656040956894</c:v>
                </c:pt>
                <c:pt idx="7">
                  <c:v>15.602956809072213</c:v>
                </c:pt>
                <c:pt idx="8">
                  <c:v>15.523891904992325</c:v>
                </c:pt>
                <c:pt idx="9">
                  <c:v>15.446428232246006</c:v>
                </c:pt>
                <c:pt idx="10">
                  <c:v>15.370533362651814</c:v>
                </c:pt>
                <c:pt idx="11">
                  <c:v>15.296175524637915</c:v>
                </c:pt>
                <c:pt idx="12">
                  <c:v>15.223323590065513</c:v>
                </c:pt>
                <c:pt idx="13">
                  <c:v>15.151947061205881</c:v>
                </c:pt>
                <c:pt idx="14">
                  <c:v>15.08201605797375</c:v>
                </c:pt>
                <c:pt idx="15">
                  <c:v>15.013501305418751</c:v>
                </c:pt>
                <c:pt idx="16">
                  <c:v>14.946374121470164</c:v>
                </c:pt>
                <c:pt idx="17">
                  <c:v>14.880606404929839</c:v>
                </c:pt>
                <c:pt idx="18">
                  <c:v>14.816170623708311</c:v>
                </c:pt>
                <c:pt idx="19">
                  <c:v>14.753039803299139</c:v>
                </c:pt>
                <c:pt idx="20">
                  <c:v>14.69118751548667</c:v>
                </c:pt>
                <c:pt idx="21">
                  <c:v>14.6305878672825</c:v>
                </c:pt>
                <c:pt idx="22">
                  <c:v>14.571215490085988</c:v>
                </c:pt>
                <c:pt idx="23">
                  <c:v>14.513045529064295</c:v>
                </c:pt>
                <c:pt idx="24">
                  <c:v>14.456053632747498</c:v>
                </c:pt>
                <c:pt idx="25">
                  <c:v>14.400215942834432</c:v>
                </c:pt>
                <c:pt idx="26">
                  <c:v>14.345509084204972</c:v>
                </c:pt>
                <c:pt idx="27">
                  <c:v>14.291910155134605</c:v>
                </c:pt>
                <c:pt idx="28">
                  <c:v>14.239396717707159</c:v>
                </c:pt>
                <c:pt idx="29">
                  <c:v>14.187946788421707</c:v>
                </c:pt>
                <c:pt idx="30">
                  <c:v>14.137538828989697</c:v>
                </c:pt>
              </c:numCache>
            </c:numRef>
          </c:yVal>
          <c:smooth val="0"/>
        </c:ser>
        <c:ser>
          <c:idx val="4"/>
          <c:order val="2"/>
          <c:tx>
            <c:v>Cum. input</c:v>
          </c:tx>
          <c:spPr>
            <a:ln w="12700">
              <a:solidFill>
                <a:srgbClr val="4600A5"/>
              </a:solidFill>
              <a:prstDash val="solid"/>
            </a:ln>
          </c:spPr>
          <c:marker>
            <c:symbol val="none"/>
          </c:marker>
          <c:xVal>
            <c:numRef>
              <c:f>'Embu_no_+N'!$B$27:$AF$27</c:f>
              <c:numCache>
                <c:formatCode>General</c:formatCode>
                <c:ptCount val="31"/>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pt idx="18">
                  <c:v>2021</c:v>
                </c:pt>
                <c:pt idx="19">
                  <c:v>2022</c:v>
                </c:pt>
                <c:pt idx="20">
                  <c:v>2023</c:v>
                </c:pt>
                <c:pt idx="21">
                  <c:v>2024</c:v>
                </c:pt>
                <c:pt idx="22">
                  <c:v>2025</c:v>
                </c:pt>
                <c:pt idx="23">
                  <c:v>2026</c:v>
                </c:pt>
                <c:pt idx="24">
                  <c:v>2027</c:v>
                </c:pt>
                <c:pt idx="25">
                  <c:v>2028</c:v>
                </c:pt>
                <c:pt idx="26">
                  <c:v>2029</c:v>
                </c:pt>
                <c:pt idx="27">
                  <c:v>2030</c:v>
                </c:pt>
                <c:pt idx="28">
                  <c:v>2031</c:v>
                </c:pt>
                <c:pt idx="29">
                  <c:v>2032</c:v>
                </c:pt>
                <c:pt idx="30">
                  <c:v>2033</c:v>
                </c:pt>
              </c:numCache>
            </c:numRef>
          </c:xVal>
          <c:yVal>
            <c:numRef>
              <c:f>'Embu_no_+N'!$B$48:$AF$48</c:f>
              <c:numCache>
                <c:formatCode>General</c:formatCode>
                <c:ptCount val="31"/>
                <c:pt idx="0">
                  <c:v>0</c:v>
                </c:pt>
                <c:pt idx="1">
                  <c:v>1.87</c:v>
                </c:pt>
                <c:pt idx="2">
                  <c:v>3.74</c:v>
                </c:pt>
                <c:pt idx="3">
                  <c:v>5.61</c:v>
                </c:pt>
                <c:pt idx="4">
                  <c:v>7.48</c:v>
                </c:pt>
                <c:pt idx="5">
                  <c:v>9.3500000000000014</c:v>
                </c:pt>
                <c:pt idx="6">
                  <c:v>11.22</c:v>
                </c:pt>
                <c:pt idx="7">
                  <c:v>13.09</c:v>
                </c:pt>
                <c:pt idx="8">
                  <c:v>14.96</c:v>
                </c:pt>
                <c:pt idx="9">
                  <c:v>16.830000000000002</c:v>
                </c:pt>
                <c:pt idx="10">
                  <c:v>18.700000000000003</c:v>
                </c:pt>
                <c:pt idx="11">
                  <c:v>20.57</c:v>
                </c:pt>
                <c:pt idx="12">
                  <c:v>22.44</c:v>
                </c:pt>
                <c:pt idx="13">
                  <c:v>24.310000000000002</c:v>
                </c:pt>
                <c:pt idx="14">
                  <c:v>26.18</c:v>
                </c:pt>
                <c:pt idx="15">
                  <c:v>28.05</c:v>
                </c:pt>
                <c:pt idx="16">
                  <c:v>29.92</c:v>
                </c:pt>
                <c:pt idx="17">
                  <c:v>31.790000000000003</c:v>
                </c:pt>
                <c:pt idx="18">
                  <c:v>33.660000000000004</c:v>
                </c:pt>
                <c:pt idx="19">
                  <c:v>35.53</c:v>
                </c:pt>
                <c:pt idx="20">
                  <c:v>37.400000000000006</c:v>
                </c:pt>
                <c:pt idx="21">
                  <c:v>39.270000000000003</c:v>
                </c:pt>
                <c:pt idx="22">
                  <c:v>41.14</c:v>
                </c:pt>
                <c:pt idx="23">
                  <c:v>43.010000000000005</c:v>
                </c:pt>
                <c:pt idx="24">
                  <c:v>44.88</c:v>
                </c:pt>
                <c:pt idx="25">
                  <c:v>46.75</c:v>
                </c:pt>
                <c:pt idx="26">
                  <c:v>48.620000000000005</c:v>
                </c:pt>
                <c:pt idx="27">
                  <c:v>50.49</c:v>
                </c:pt>
                <c:pt idx="28">
                  <c:v>52.36</c:v>
                </c:pt>
                <c:pt idx="29">
                  <c:v>54.230000000000004</c:v>
                </c:pt>
                <c:pt idx="30">
                  <c:v>56.1</c:v>
                </c:pt>
              </c:numCache>
            </c:numRef>
          </c:yVal>
          <c:smooth val="0"/>
        </c:ser>
        <c:ser>
          <c:idx val="2"/>
          <c:order val="3"/>
          <c:tx>
            <c:v>Meas. Tot. C</c:v>
          </c:tx>
          <c:spPr>
            <a:ln>
              <a:noFill/>
            </a:ln>
          </c:spPr>
          <c:marker>
            <c:symbol val="x"/>
            <c:size val="10"/>
            <c:spPr>
              <a:ln w="25400" cmpd="sng"/>
            </c:spPr>
          </c:marker>
          <c:xVal>
            <c:numRef>
              <c:f>'Embu_no_+N'!$B$27:$AF$27</c:f>
              <c:numCache>
                <c:formatCode>General</c:formatCode>
                <c:ptCount val="31"/>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pt idx="18">
                  <c:v>2021</c:v>
                </c:pt>
                <c:pt idx="19">
                  <c:v>2022</c:v>
                </c:pt>
                <c:pt idx="20">
                  <c:v>2023</c:v>
                </c:pt>
                <c:pt idx="21">
                  <c:v>2024</c:v>
                </c:pt>
                <c:pt idx="22">
                  <c:v>2025</c:v>
                </c:pt>
                <c:pt idx="23">
                  <c:v>2026</c:v>
                </c:pt>
                <c:pt idx="24">
                  <c:v>2027</c:v>
                </c:pt>
                <c:pt idx="25">
                  <c:v>2028</c:v>
                </c:pt>
                <c:pt idx="26">
                  <c:v>2029</c:v>
                </c:pt>
                <c:pt idx="27">
                  <c:v>2030</c:v>
                </c:pt>
                <c:pt idx="28">
                  <c:v>2031</c:v>
                </c:pt>
                <c:pt idx="29">
                  <c:v>2032</c:v>
                </c:pt>
                <c:pt idx="30">
                  <c:v>2033</c:v>
                </c:pt>
              </c:numCache>
            </c:numRef>
          </c:xVal>
          <c:yVal>
            <c:numRef>
              <c:f>'Embu_no_+N'!$B$25:$AF$25</c:f>
              <c:numCache>
                <c:formatCode>0.00</c:formatCode>
                <c:ptCount val="31"/>
                <c:pt idx="0">
                  <c:v>17.130000000000003</c:v>
                </c:pt>
              </c:numCache>
            </c:numRef>
          </c:yVal>
          <c:smooth val="1"/>
        </c:ser>
        <c:dLbls>
          <c:showLegendKey val="0"/>
          <c:showVal val="0"/>
          <c:showCatName val="0"/>
          <c:showSerName val="0"/>
          <c:showPercent val="0"/>
          <c:showBubbleSize val="0"/>
        </c:dLbls>
        <c:axId val="121933184"/>
        <c:axId val="121930880"/>
      </c:scatterChart>
      <c:valAx>
        <c:axId val="121933184"/>
        <c:scaling>
          <c:orientation val="minMax"/>
        </c:scaling>
        <c:delete val="0"/>
        <c:axPos val="b"/>
        <c:title>
          <c:tx>
            <c:rich>
              <a:bodyPr/>
              <a:lstStyle/>
              <a:p>
                <a:pPr>
                  <a:defRPr sz="1950" b="1" i="0" u="none" strike="noStrike" baseline="0">
                    <a:solidFill>
                      <a:srgbClr val="000000"/>
                    </a:solidFill>
                    <a:latin typeface="Arial"/>
                    <a:ea typeface="Arial"/>
                    <a:cs typeface="Arial"/>
                  </a:defRPr>
                </a:pPr>
                <a:r>
                  <a:rPr lang="en-US"/>
                  <a:t>Time</a:t>
                </a:r>
              </a:p>
            </c:rich>
          </c:tx>
          <c:layout>
            <c:manualLayout>
              <c:xMode val="edge"/>
              <c:yMode val="edge"/>
              <c:x val="0.38713124467036553"/>
              <c:y val="0.86142479381088588"/>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950" b="1" i="0" u="none" strike="noStrike" baseline="0">
                <a:solidFill>
                  <a:srgbClr val="000000"/>
                </a:solidFill>
                <a:latin typeface="Arial"/>
                <a:ea typeface="Arial"/>
                <a:cs typeface="Arial"/>
              </a:defRPr>
            </a:pPr>
            <a:endParaRPr lang="sv-SE"/>
          </a:p>
        </c:txPr>
        <c:crossAx val="121930880"/>
        <c:crosses val="autoZero"/>
        <c:crossBetween val="midCat"/>
      </c:valAx>
      <c:valAx>
        <c:axId val="121930880"/>
        <c:scaling>
          <c:orientation val="minMax"/>
          <c:min val="0"/>
        </c:scaling>
        <c:delete val="0"/>
        <c:axPos val="l"/>
        <c:title>
          <c:tx>
            <c:rich>
              <a:bodyPr/>
              <a:lstStyle/>
              <a:p>
                <a:pPr>
                  <a:defRPr sz="1950" b="1" i="0" u="none" strike="noStrike" baseline="0">
                    <a:solidFill>
                      <a:srgbClr val="000000"/>
                    </a:solidFill>
                    <a:latin typeface="Arial"/>
                    <a:ea typeface="Arial"/>
                    <a:cs typeface="Arial"/>
                  </a:defRPr>
                </a:pPr>
                <a:r>
                  <a:rPr lang="en-US"/>
                  <a:t>C mass</a:t>
                </a:r>
              </a:p>
            </c:rich>
          </c:tx>
          <c:layout>
            <c:manualLayout>
              <c:xMode val="edge"/>
              <c:yMode val="edge"/>
              <c:x val="3.7974683544303799E-2"/>
              <c:y val="0.34831519655548671"/>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950" b="1" i="0" u="none" strike="noStrike" baseline="0">
                <a:solidFill>
                  <a:srgbClr val="000000"/>
                </a:solidFill>
                <a:latin typeface="Arial"/>
                <a:ea typeface="Arial"/>
                <a:cs typeface="Arial"/>
              </a:defRPr>
            </a:pPr>
            <a:endParaRPr lang="sv-SE"/>
          </a:p>
        </c:txPr>
        <c:crossAx val="121933184"/>
        <c:crosses val="autoZero"/>
        <c:crossBetween val="midCat"/>
      </c:valAx>
      <c:spPr>
        <a:noFill/>
        <a:ln w="25400">
          <a:noFill/>
        </a:ln>
      </c:spPr>
    </c:plotArea>
    <c:legend>
      <c:legendPos val="r"/>
      <c:layout>
        <c:manualLayout>
          <c:xMode val="edge"/>
          <c:yMode val="edge"/>
          <c:x val="0.77426237859508062"/>
          <c:y val="0.50749161972730938"/>
          <c:w val="0.19047875344695836"/>
          <c:h val="0.25767790262172285"/>
        </c:manualLayout>
      </c:layout>
      <c:overlay val="0"/>
      <c:spPr>
        <a:solidFill>
          <a:srgbClr val="FFFFFF"/>
        </a:solidFill>
        <a:ln w="3175">
          <a:solidFill>
            <a:srgbClr val="000000"/>
          </a:solidFill>
          <a:prstDash val="solid"/>
        </a:ln>
      </c:spPr>
      <c:txPr>
        <a:bodyPr/>
        <a:lstStyle/>
        <a:p>
          <a:pPr>
            <a:defRPr sz="1790" b="1" i="0" u="none" strike="noStrike" baseline="0">
              <a:solidFill>
                <a:srgbClr val="000000"/>
              </a:solidFill>
              <a:latin typeface="Arial"/>
              <a:ea typeface="Arial"/>
              <a:cs typeface="Arial"/>
            </a:defRPr>
          </a:pPr>
          <a:endParaRPr lang="sv-SE"/>
        </a:p>
      </c:txPr>
    </c:legend>
    <c:plotVisOnly val="1"/>
    <c:dispBlanksAs val="gap"/>
    <c:showDLblsOverMax val="0"/>
  </c:chart>
  <c:spPr>
    <a:solidFill>
      <a:srgbClr val="FFFFFF"/>
    </a:solidFill>
    <a:ln w="3175">
      <a:solidFill>
        <a:srgbClr val="000000"/>
      </a:solidFill>
      <a:prstDash val="solid"/>
    </a:ln>
  </c:spPr>
  <c:txPr>
    <a:bodyPr/>
    <a:lstStyle/>
    <a:p>
      <a:pPr>
        <a:defRPr sz="1950" b="1" i="0" u="none" strike="noStrike" baseline="0">
          <a:solidFill>
            <a:srgbClr val="000000"/>
          </a:solidFill>
          <a:latin typeface="Arial"/>
          <a:ea typeface="Arial"/>
          <a:cs typeface="Arial"/>
        </a:defRPr>
      </a:pPr>
      <a:endParaRPr lang="sv-SE"/>
    </a:p>
  </c:txPr>
  <c:printSettings>
    <c:headerFooter alignWithMargins="0"/>
    <c:pageMargins b="1" l="0.75" r="0.75" t="1" header="0.5" footer="0.5"/>
    <c:pageSetup paperSize="9" orientation="landscape" horizontalDpi="300" verticalDpi="300"/>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3" Type="http://schemas.openxmlformats.org/officeDocument/2006/relationships/chart" Target="../charts/chart13.xml"/><Relationship Id="rId2" Type="http://schemas.openxmlformats.org/officeDocument/2006/relationships/chart" Target="../charts/chart12.xml"/><Relationship Id="rId1" Type="http://schemas.openxmlformats.org/officeDocument/2006/relationships/hyperlink" Target="http://www.oandren.com/" TargetMode="External"/><Relationship Id="rId4" Type="http://schemas.openxmlformats.org/officeDocument/2006/relationships/chart" Target="../charts/chart14.xml"/></Relationships>
</file>

<file path=xl/drawings/_rels/drawing14.xml.rels><?xml version="1.0" encoding="UTF-8" standalone="yes"?>
<Relationships xmlns="http://schemas.openxmlformats.org/package/2006/relationships"><Relationship Id="rId3" Type="http://schemas.openxmlformats.org/officeDocument/2006/relationships/chart" Target="../charts/chart16.xml"/><Relationship Id="rId2" Type="http://schemas.openxmlformats.org/officeDocument/2006/relationships/chart" Target="../charts/chart15.xml"/><Relationship Id="rId1" Type="http://schemas.openxmlformats.org/officeDocument/2006/relationships/hyperlink" Target="http://www.oandren.com/" TargetMode="External"/><Relationship Id="rId4" Type="http://schemas.openxmlformats.org/officeDocument/2006/relationships/chart" Target="../charts/chart17.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2.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hyperlink" Target="http://www.oandren.com/" TargetMode="External"/><Relationship Id="rId4" Type="http://schemas.openxmlformats.org/officeDocument/2006/relationships/chart" Target="../charts/chart5.xml"/></Relationships>
</file>

<file path=xl/drawings/_rels/drawing5.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hyperlink" Target="http://www.oandren.com/" TargetMode="External"/><Relationship Id="rId4" Type="http://schemas.openxmlformats.org/officeDocument/2006/relationships/chart" Target="../charts/chart8.xml"/></Relationships>
</file>

<file path=xl/drawings/_rels/drawing8.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chart" Target="../charts/chart9.xml"/><Relationship Id="rId1" Type="http://schemas.openxmlformats.org/officeDocument/2006/relationships/hyperlink" Target="http://www.oandren.com/" TargetMode="External"/><Relationship Id="rId4" Type="http://schemas.openxmlformats.org/officeDocument/2006/relationships/chart" Target="../charts/chart11.xml"/></Relationships>
</file>

<file path=xl/drawings/_rels/vmlDrawing8.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657225</xdr:colOff>
      <xdr:row>18</xdr:row>
      <xdr:rowOff>47625</xdr:rowOff>
    </xdr:from>
    <xdr:to>
      <xdr:col>14</xdr:col>
      <xdr:colOff>600075</xdr:colOff>
      <xdr:row>35</xdr:row>
      <xdr:rowOff>47625</xdr:rowOff>
    </xdr:to>
    <xdr:grpSp>
      <xdr:nvGrpSpPr>
        <xdr:cNvPr id="4" name="Grupp 3"/>
        <xdr:cNvGrpSpPr/>
      </xdr:nvGrpSpPr>
      <xdr:grpSpPr>
        <a:xfrm>
          <a:off x="657225" y="2962275"/>
          <a:ext cx="9153525" cy="2752725"/>
          <a:chOff x="657225" y="2962275"/>
          <a:chExt cx="9153525" cy="2752725"/>
        </a:xfrm>
      </xdr:grpSpPr>
      <xdr:graphicFrame macro="">
        <xdr:nvGraphicFramePr>
          <xdr:cNvPr id="2" name="Diagram 1"/>
          <xdr:cNvGraphicFramePr/>
        </xdr:nvGraphicFramePr>
        <xdr:xfrm>
          <a:off x="657225" y="2971800"/>
          <a:ext cx="4572000" cy="2743200"/>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3" name="Diagram 2"/>
          <xdr:cNvGraphicFramePr/>
        </xdr:nvGraphicFramePr>
        <xdr:xfrm>
          <a:off x="5238750" y="2962275"/>
          <a:ext cx="4572000" cy="274320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wsDr>
</file>

<file path=xl/drawings/drawing10.xml><?xml version="1.0" encoding="utf-8"?>
<c:userShapes xmlns:c="http://schemas.openxmlformats.org/drawingml/2006/chart">
  <cdr:relSizeAnchor xmlns:cdr="http://schemas.openxmlformats.org/drawingml/2006/chartDrawing">
    <cdr:from>
      <cdr:x>0.33105</cdr:x>
      <cdr:y>0.0643</cdr:y>
    </cdr:from>
    <cdr:to>
      <cdr:x>0.35925</cdr:x>
      <cdr:y>0.10502</cdr:y>
    </cdr:to>
    <cdr:sp macro="" textlink="'Embu_no_+N'!$D$14">
      <cdr:nvSpPr>
        <cdr:cNvPr id="166913" name="Text Box 1"/>
        <cdr:cNvSpPr txBox="1">
          <a:spLocks xmlns:a="http://schemas.openxmlformats.org/drawingml/2006/main" noChangeArrowheads="1" noTextEdit="1"/>
        </cdr:cNvSpPr>
      </cdr:nvSpPr>
      <cdr:spPr bwMode="auto">
        <a:xfrm xmlns:a="http://schemas.openxmlformats.org/drawingml/2006/main">
          <a:off x="2995604" y="330835"/>
          <a:ext cx="254903" cy="20752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32004" rIns="0" bIns="0" anchor="t" upright="1"/>
        <a:lstStyle xmlns:a="http://schemas.openxmlformats.org/drawingml/2006/main"/>
        <a:p xmlns:a="http://schemas.openxmlformats.org/drawingml/2006/main">
          <a:pPr algn="l" rtl="0">
            <a:defRPr sz="1000"/>
          </a:pPr>
          <a:fld id="{9FDC3F34-BB8B-4BCB-8F72-7E9CF44C8BCC}" type="TxLink">
            <a:rPr lang="en-US" sz="1000" b="0" i="0" u="none" strike="noStrike" baseline="0">
              <a:solidFill>
                <a:srgbClr val="000000"/>
              </a:solidFill>
              <a:latin typeface="Arial Black"/>
            </a:rPr>
            <a:pPr algn="l" rtl="0">
              <a:defRPr sz="1000"/>
            </a:pPr>
            <a:t>h</a:t>
          </a:fld>
          <a:endParaRPr lang="en-US" sz="1000" b="0" i="0" u="none" strike="noStrike" baseline="0">
            <a:solidFill>
              <a:srgbClr val="000000"/>
            </a:solidFill>
            <a:latin typeface="Arial Black"/>
          </a:endParaRPr>
        </a:p>
      </cdr:txBody>
    </cdr:sp>
  </cdr:relSizeAnchor>
  <cdr:relSizeAnchor xmlns:cdr="http://schemas.openxmlformats.org/drawingml/2006/chartDrawing">
    <cdr:from>
      <cdr:x>0.11238</cdr:x>
      <cdr:y>0.07092</cdr:y>
    </cdr:from>
    <cdr:to>
      <cdr:x>0.18782</cdr:x>
      <cdr:y>0.10919</cdr:y>
    </cdr:to>
    <cdr:sp macro="" textlink="'Embu_no_+N'!$A$14">
      <cdr:nvSpPr>
        <cdr:cNvPr id="166914" name="Text Box 2"/>
        <cdr:cNvSpPr txBox="1">
          <a:spLocks xmlns:a="http://schemas.openxmlformats.org/drawingml/2006/main" noChangeArrowheads="1" noTextEdit="1"/>
        </cdr:cNvSpPr>
      </cdr:nvSpPr>
      <cdr:spPr bwMode="auto">
        <a:xfrm xmlns:a="http://schemas.openxmlformats.org/drawingml/2006/main">
          <a:off x="1014758" y="360749"/>
          <a:ext cx="681200" cy="19465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32004" rIns="0" bIns="0" anchor="t" upright="1"/>
        <a:lstStyle xmlns:a="http://schemas.openxmlformats.org/drawingml/2006/main"/>
        <a:p xmlns:a="http://schemas.openxmlformats.org/drawingml/2006/main">
          <a:pPr algn="l" rtl="0">
            <a:defRPr sz="1000"/>
          </a:pPr>
          <a:fld id="{F46E5F6B-E274-4E7C-BFD2-870D82231009}" type="TxLink">
            <a:rPr lang="en-US" sz="1000" b="0" i="0" u="none" strike="noStrike" baseline="0">
              <a:solidFill>
                <a:srgbClr val="000000"/>
              </a:solidFill>
              <a:latin typeface="Arial Black"/>
            </a:rPr>
            <a:pPr algn="l" rtl="0">
              <a:defRPr sz="1000"/>
            </a:pPr>
            <a:t> i</a:t>
          </a:fld>
          <a:endParaRPr lang="en-US" sz="1000" b="0" i="0" u="none" strike="noStrike" baseline="0">
            <a:solidFill>
              <a:srgbClr val="000000"/>
            </a:solidFill>
            <a:latin typeface="Arial Black"/>
          </a:endParaRPr>
        </a:p>
      </cdr:txBody>
    </cdr:sp>
  </cdr:relSizeAnchor>
  <cdr:relSizeAnchor xmlns:cdr="http://schemas.openxmlformats.org/drawingml/2006/chartDrawing">
    <cdr:from>
      <cdr:x>0.19568</cdr:x>
      <cdr:y>0.06034</cdr:y>
    </cdr:from>
    <cdr:to>
      <cdr:x>0.22487</cdr:x>
      <cdr:y>0.10106</cdr:y>
    </cdr:to>
    <cdr:sp macro="" textlink="'Embu_no_+N'!$B$14">
      <cdr:nvSpPr>
        <cdr:cNvPr id="166915" name="Text Box 3"/>
        <cdr:cNvSpPr txBox="1">
          <a:spLocks xmlns:a="http://schemas.openxmlformats.org/drawingml/2006/main" noChangeArrowheads="1" noTextEdit="1"/>
        </cdr:cNvSpPr>
      </cdr:nvSpPr>
      <cdr:spPr bwMode="auto">
        <a:xfrm xmlns:a="http://schemas.openxmlformats.org/drawingml/2006/main">
          <a:off x="1766968" y="306893"/>
          <a:ext cx="263577" cy="20711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32004" rIns="0" bIns="0" anchor="t" upright="1"/>
        <a:lstStyle xmlns:a="http://schemas.openxmlformats.org/drawingml/2006/main"/>
        <a:p xmlns:a="http://schemas.openxmlformats.org/drawingml/2006/main">
          <a:pPr algn="l" rtl="0">
            <a:defRPr sz="1000"/>
          </a:pPr>
          <a:fld id="{0F4ED7C4-D3E7-4FC9-B167-D52664540693}" type="TxLink">
            <a:rPr lang="en-US" sz="1000" b="0" i="0" u="none" strike="noStrike" baseline="0">
              <a:solidFill>
                <a:srgbClr val="000000"/>
              </a:solidFill>
              <a:latin typeface="Arial Black"/>
            </a:rPr>
            <a:pPr algn="l" rtl="0">
              <a:defRPr sz="1000"/>
            </a:pPr>
            <a:t>ky</a:t>
          </a:fld>
          <a:endParaRPr lang="en-US" sz="1000" b="0" i="0" u="none" strike="noStrike" baseline="0">
            <a:solidFill>
              <a:srgbClr val="000000"/>
            </a:solidFill>
            <a:latin typeface="Arial Black"/>
          </a:endParaRPr>
        </a:p>
      </cdr:txBody>
    </cdr:sp>
  </cdr:relSizeAnchor>
  <cdr:relSizeAnchor xmlns:cdr="http://schemas.openxmlformats.org/drawingml/2006/chartDrawing">
    <cdr:from>
      <cdr:x>0.22188</cdr:x>
      <cdr:y>0.06396</cdr:y>
    </cdr:from>
    <cdr:to>
      <cdr:x>0.26443</cdr:x>
      <cdr:y>0.10493</cdr:y>
    </cdr:to>
    <cdr:sp macro="" textlink="'Embu_no_+N'!$B$15">
      <cdr:nvSpPr>
        <cdr:cNvPr id="166916" name="Text Box 4"/>
        <cdr:cNvSpPr txBox="1">
          <a:spLocks xmlns:a="http://schemas.openxmlformats.org/drawingml/2006/main" noChangeArrowheads="1" noTextEdit="1"/>
        </cdr:cNvSpPr>
      </cdr:nvSpPr>
      <cdr:spPr bwMode="auto">
        <a:xfrm xmlns:a="http://schemas.openxmlformats.org/drawingml/2006/main">
          <a:off x="2003497" y="325307"/>
          <a:ext cx="384214" cy="20838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fld id="{6303DEF3-0EF6-4452-914A-7E8A54E00AAF}" type="TxLink">
            <a:rPr lang="en-US" sz="1000" b="1" i="0" u="none" strike="noStrike" baseline="0">
              <a:solidFill>
                <a:srgbClr val="0000D4"/>
              </a:solidFill>
              <a:latin typeface="Arial"/>
              <a:cs typeface="Arial"/>
            </a:rPr>
            <a:pPr algn="l" rtl="0">
              <a:defRPr sz="1000"/>
            </a:pPr>
            <a:t>0.800</a:t>
          </a:fld>
          <a:endParaRPr lang="en-US"/>
        </a:p>
      </cdr:txBody>
    </cdr:sp>
  </cdr:relSizeAnchor>
  <cdr:relSizeAnchor xmlns:cdr="http://schemas.openxmlformats.org/drawingml/2006/chartDrawing">
    <cdr:from>
      <cdr:x>0.2704</cdr:x>
      <cdr:y>0.06243</cdr:y>
    </cdr:from>
    <cdr:to>
      <cdr:x>0.29909</cdr:x>
      <cdr:y>0.10315</cdr:y>
    </cdr:to>
    <cdr:sp macro="" textlink="'Embu_no_+N'!$C$14">
      <cdr:nvSpPr>
        <cdr:cNvPr id="166917" name="Text Box 5"/>
        <cdr:cNvSpPr txBox="1">
          <a:spLocks xmlns:a="http://schemas.openxmlformats.org/drawingml/2006/main" noChangeArrowheads="1" noTextEdit="1"/>
        </cdr:cNvSpPr>
      </cdr:nvSpPr>
      <cdr:spPr bwMode="auto">
        <a:xfrm xmlns:a="http://schemas.openxmlformats.org/drawingml/2006/main">
          <a:off x="2441620" y="317527"/>
          <a:ext cx="259062" cy="20711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32004" rIns="0" bIns="0" anchor="t" upright="1"/>
        <a:lstStyle xmlns:a="http://schemas.openxmlformats.org/drawingml/2006/main"/>
        <a:p xmlns:a="http://schemas.openxmlformats.org/drawingml/2006/main">
          <a:pPr algn="l" rtl="0">
            <a:defRPr sz="1000"/>
          </a:pPr>
          <a:fld id="{13ACCA59-74DF-4866-BB12-2DAD2EB5CE21}" type="TxLink">
            <a:rPr lang="en-US" sz="1000" b="0" i="0" u="none" strike="noStrike" baseline="0">
              <a:solidFill>
                <a:srgbClr val="000000"/>
              </a:solidFill>
              <a:latin typeface="Arial Black"/>
            </a:rPr>
            <a:pPr algn="l" rtl="0">
              <a:defRPr sz="1000"/>
            </a:pPr>
            <a:t>ko</a:t>
          </a:fld>
          <a:endParaRPr lang="en-US" sz="1000" b="0" i="0" u="none" strike="noStrike" baseline="0">
            <a:solidFill>
              <a:srgbClr val="000000"/>
            </a:solidFill>
            <a:latin typeface="Arial Black"/>
          </a:endParaRPr>
        </a:p>
      </cdr:txBody>
    </cdr:sp>
  </cdr:relSizeAnchor>
  <cdr:relSizeAnchor xmlns:cdr="http://schemas.openxmlformats.org/drawingml/2006/chartDrawing">
    <cdr:from>
      <cdr:x>0.2973</cdr:x>
      <cdr:y>0.06957</cdr:y>
    </cdr:from>
    <cdr:to>
      <cdr:x>0.35518</cdr:x>
      <cdr:y>0.11054</cdr:y>
    </cdr:to>
    <cdr:sp macro="" textlink="'Embu_no_+N'!$C$15">
      <cdr:nvSpPr>
        <cdr:cNvPr id="166918" name="Text Box 6"/>
        <cdr:cNvSpPr txBox="1">
          <a:spLocks xmlns:a="http://schemas.openxmlformats.org/drawingml/2006/main" noChangeArrowheads="1" noTextEdit="1"/>
        </cdr:cNvSpPr>
      </cdr:nvSpPr>
      <cdr:spPr bwMode="auto">
        <a:xfrm xmlns:a="http://schemas.openxmlformats.org/drawingml/2006/main">
          <a:off x="2684513" y="353882"/>
          <a:ext cx="522639" cy="20838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fld id="{133C232C-CF7D-4DF0-A305-7F23BEFCE6F7}" type="TxLink">
            <a:rPr lang="en-US" sz="1000" b="1" i="0" u="none" strike="noStrike" baseline="0">
              <a:solidFill>
                <a:srgbClr val="0000D4"/>
              </a:solidFill>
              <a:latin typeface="Arial"/>
              <a:cs typeface="Arial"/>
            </a:rPr>
            <a:pPr algn="l" rtl="0">
              <a:defRPr sz="1000"/>
            </a:pPr>
            <a:t>0.006</a:t>
          </a:fld>
          <a:endParaRPr lang="en-US"/>
        </a:p>
      </cdr:txBody>
    </cdr:sp>
  </cdr:relSizeAnchor>
  <cdr:relSizeAnchor xmlns:cdr="http://schemas.openxmlformats.org/drawingml/2006/chartDrawing">
    <cdr:from>
      <cdr:x>0.35218</cdr:x>
      <cdr:y>0.06957</cdr:y>
    </cdr:from>
    <cdr:to>
      <cdr:x>0.3925</cdr:x>
      <cdr:y>0.11054</cdr:y>
    </cdr:to>
    <cdr:sp macro="" textlink="'Embu_no_+N'!$D$15">
      <cdr:nvSpPr>
        <cdr:cNvPr id="166919" name="Text Box 7"/>
        <cdr:cNvSpPr txBox="1">
          <a:spLocks xmlns:a="http://schemas.openxmlformats.org/drawingml/2006/main" noChangeArrowheads="1" noTextEdit="1"/>
        </cdr:cNvSpPr>
      </cdr:nvSpPr>
      <cdr:spPr bwMode="auto">
        <a:xfrm xmlns:a="http://schemas.openxmlformats.org/drawingml/2006/main">
          <a:off x="3180104" y="353882"/>
          <a:ext cx="364078" cy="20838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fld id="{F097565B-0AF4-4455-99DB-827DB3B67948}" type="TxLink">
            <a:rPr lang="en-US" sz="1000" b="1" i="0" u="none" strike="noStrike" baseline="0">
              <a:solidFill>
                <a:srgbClr val="0000D4"/>
              </a:solidFill>
              <a:latin typeface="Arial"/>
              <a:cs typeface="Arial"/>
            </a:rPr>
            <a:pPr algn="l" rtl="0">
              <a:defRPr sz="1000"/>
            </a:pPr>
            <a:t>0.128</a:t>
          </a:fld>
          <a:endParaRPr lang="en-US"/>
        </a:p>
      </cdr:txBody>
    </cdr:sp>
  </cdr:relSizeAnchor>
  <cdr:relSizeAnchor xmlns:cdr="http://schemas.openxmlformats.org/drawingml/2006/chartDrawing">
    <cdr:from>
      <cdr:x>0.38951</cdr:x>
      <cdr:y>0.0697</cdr:y>
    </cdr:from>
    <cdr:to>
      <cdr:x>0.41053</cdr:x>
      <cdr:y>0.11042</cdr:y>
    </cdr:to>
    <cdr:sp macro="" textlink="'Embu_no_+N'!$E$14">
      <cdr:nvSpPr>
        <cdr:cNvPr id="166920" name="Text Box 8"/>
        <cdr:cNvSpPr txBox="1">
          <a:spLocks xmlns:a="http://schemas.openxmlformats.org/drawingml/2006/main" noChangeArrowheads="1" noTextEdit="1"/>
        </cdr:cNvSpPr>
      </cdr:nvSpPr>
      <cdr:spPr bwMode="auto">
        <a:xfrm xmlns:a="http://schemas.openxmlformats.org/drawingml/2006/main">
          <a:off x="3517134" y="354518"/>
          <a:ext cx="189804" cy="20711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32004" rIns="0" bIns="0" anchor="t" upright="1"/>
        <a:lstStyle xmlns:a="http://schemas.openxmlformats.org/drawingml/2006/main"/>
        <a:p xmlns:a="http://schemas.openxmlformats.org/drawingml/2006/main">
          <a:pPr algn="l" rtl="0">
            <a:defRPr sz="1000"/>
          </a:pPr>
          <a:fld id="{05456272-A504-4E53-ABA3-F2AE0ED57B3A}" type="TxLink">
            <a:rPr lang="en-US" sz="1000" b="0" i="0" u="none" strike="noStrike" baseline="0">
              <a:solidFill>
                <a:srgbClr val="000000"/>
              </a:solidFill>
              <a:latin typeface="Arial Black"/>
            </a:rPr>
            <a:pPr algn="l" rtl="0">
              <a:defRPr sz="1000"/>
            </a:pPr>
            <a:t>re </a:t>
          </a:fld>
          <a:endParaRPr lang="en-US" sz="1000" b="0" i="0" u="none" strike="noStrike" baseline="0">
            <a:solidFill>
              <a:srgbClr val="000000"/>
            </a:solidFill>
            <a:latin typeface="Arial Black"/>
          </a:endParaRPr>
        </a:p>
      </cdr:txBody>
    </cdr:sp>
  </cdr:relSizeAnchor>
  <cdr:relSizeAnchor xmlns:cdr="http://schemas.openxmlformats.org/drawingml/2006/chartDrawing">
    <cdr:from>
      <cdr:x>0.40753</cdr:x>
      <cdr:y>0.0697</cdr:y>
    </cdr:from>
    <cdr:to>
      <cdr:x>0.44909</cdr:x>
      <cdr:y>0.11042</cdr:y>
    </cdr:to>
    <cdr:sp macro="" textlink="'Embu_no_+N'!$E$15">
      <cdr:nvSpPr>
        <cdr:cNvPr id="166921" name="Text Box 9"/>
        <cdr:cNvSpPr txBox="1">
          <a:spLocks xmlns:a="http://schemas.openxmlformats.org/drawingml/2006/main" noChangeArrowheads="1" noTextEdit="1"/>
        </cdr:cNvSpPr>
      </cdr:nvSpPr>
      <cdr:spPr bwMode="auto">
        <a:xfrm xmlns:a="http://schemas.openxmlformats.org/drawingml/2006/main">
          <a:off x="3679890" y="354518"/>
          <a:ext cx="375274" cy="20711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fld id="{BEA1233B-B134-4903-8B55-C652788F8543}" type="TxLink">
            <a:rPr lang="en-US" sz="1000" b="1" i="0" u="none" strike="noStrike" baseline="0">
              <a:solidFill>
                <a:srgbClr val="0000D4"/>
              </a:solidFill>
              <a:latin typeface="Arial"/>
              <a:cs typeface="Arial"/>
            </a:rPr>
            <a:pPr algn="l" rtl="0">
              <a:defRPr sz="1000"/>
            </a:pPr>
            <a:t>3.410</a:t>
          </a:fld>
          <a:endParaRPr lang="en-US"/>
        </a:p>
      </cdr:txBody>
    </cdr:sp>
  </cdr:relSizeAnchor>
  <cdr:relSizeAnchor xmlns:cdr="http://schemas.openxmlformats.org/drawingml/2006/chartDrawing">
    <cdr:from>
      <cdr:x>0.4461</cdr:x>
      <cdr:y>0.0697</cdr:y>
    </cdr:from>
    <cdr:to>
      <cdr:x>0.47355</cdr:x>
      <cdr:y>0.11042</cdr:y>
    </cdr:to>
    <cdr:sp macro="" textlink="'Embu_no_+N'!$G$14">
      <cdr:nvSpPr>
        <cdr:cNvPr id="166922" name="Text Box 10"/>
        <cdr:cNvSpPr txBox="1">
          <a:spLocks xmlns:a="http://schemas.openxmlformats.org/drawingml/2006/main" noChangeArrowheads="1" noTextEdit="1"/>
        </cdr:cNvSpPr>
      </cdr:nvSpPr>
      <cdr:spPr bwMode="auto">
        <a:xfrm xmlns:a="http://schemas.openxmlformats.org/drawingml/2006/main">
          <a:off x="4028116" y="354518"/>
          <a:ext cx="247865" cy="20711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32004" rIns="0" bIns="0" anchor="t" upright="1"/>
        <a:lstStyle xmlns:a="http://schemas.openxmlformats.org/drawingml/2006/main"/>
        <a:p xmlns:a="http://schemas.openxmlformats.org/drawingml/2006/main">
          <a:pPr algn="l" rtl="0">
            <a:defRPr sz="1000"/>
          </a:pPr>
          <a:fld id="{AEA65747-78CD-43A6-980D-DCCD84B4D846}" type="TxLink">
            <a:rPr lang="en-US" sz="1000" b="0" i="0" u="none" strike="noStrike" baseline="0">
              <a:solidFill>
                <a:srgbClr val="000000"/>
              </a:solidFill>
              <a:latin typeface="Arial Black"/>
            </a:rPr>
            <a:pPr algn="l" rtl="0">
              <a:defRPr sz="1000"/>
            </a:pPr>
            <a:t>Y0</a:t>
          </a:fld>
          <a:endParaRPr lang="en-US" sz="1000" b="0" i="0" u="none" strike="noStrike" baseline="0">
            <a:solidFill>
              <a:srgbClr val="000000"/>
            </a:solidFill>
            <a:latin typeface="Arial Black"/>
          </a:endParaRPr>
        </a:p>
      </cdr:txBody>
    </cdr:sp>
  </cdr:relSizeAnchor>
  <cdr:relSizeAnchor xmlns:cdr="http://schemas.openxmlformats.org/drawingml/2006/chartDrawing">
    <cdr:from>
      <cdr:x>0.47055</cdr:x>
      <cdr:y>0.0697</cdr:y>
    </cdr:from>
    <cdr:to>
      <cdr:x>0.50865</cdr:x>
      <cdr:y>0.11042</cdr:y>
    </cdr:to>
    <cdr:sp macro="" textlink="'Embu_no_+N'!$G$15">
      <cdr:nvSpPr>
        <cdr:cNvPr id="166923" name="Text Box 11"/>
        <cdr:cNvSpPr txBox="1">
          <a:spLocks xmlns:a="http://schemas.openxmlformats.org/drawingml/2006/main" noChangeArrowheads="1" noTextEdit="1"/>
        </cdr:cNvSpPr>
      </cdr:nvSpPr>
      <cdr:spPr bwMode="auto">
        <a:xfrm xmlns:a="http://schemas.openxmlformats.org/drawingml/2006/main">
          <a:off x="4248933" y="354518"/>
          <a:ext cx="344032" cy="20711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fld id="{61ED9885-5BCA-4A59-A533-69DF535096BC}" type="TxLink">
            <a:rPr lang="en-US" sz="1000" b="1" i="0" u="none" strike="noStrike" baseline="0">
              <a:solidFill>
                <a:srgbClr val="0000D4"/>
              </a:solidFill>
              <a:latin typeface="Arial"/>
              <a:cs typeface="Arial"/>
            </a:rPr>
            <a:pPr algn="l" rtl="0">
              <a:defRPr sz="1000"/>
            </a:pPr>
            <a:t>0.950</a:t>
          </a:fld>
          <a:endParaRPr lang="en-US"/>
        </a:p>
      </cdr:txBody>
    </cdr:sp>
  </cdr:relSizeAnchor>
  <cdr:relSizeAnchor xmlns:cdr="http://schemas.openxmlformats.org/drawingml/2006/chartDrawing">
    <cdr:from>
      <cdr:x>0.50566</cdr:x>
      <cdr:y>0.0697</cdr:y>
    </cdr:from>
    <cdr:to>
      <cdr:x>0.53485</cdr:x>
      <cdr:y>0.11042</cdr:y>
    </cdr:to>
    <cdr:sp macro="" textlink="'Embu_no_+N'!$H$14">
      <cdr:nvSpPr>
        <cdr:cNvPr id="166924" name="Text Box 12"/>
        <cdr:cNvSpPr txBox="1">
          <a:spLocks xmlns:a="http://schemas.openxmlformats.org/drawingml/2006/main" noChangeArrowheads="1" noTextEdit="1"/>
        </cdr:cNvSpPr>
      </cdr:nvSpPr>
      <cdr:spPr bwMode="auto">
        <a:xfrm xmlns:a="http://schemas.openxmlformats.org/drawingml/2006/main">
          <a:off x="4565917" y="354518"/>
          <a:ext cx="263577" cy="20711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32004" rIns="0" bIns="0" anchor="t" upright="1"/>
        <a:lstStyle xmlns:a="http://schemas.openxmlformats.org/drawingml/2006/main"/>
        <a:p xmlns:a="http://schemas.openxmlformats.org/drawingml/2006/main">
          <a:pPr algn="l" rtl="0">
            <a:defRPr sz="1000"/>
          </a:pPr>
          <a:fld id="{ABB990B0-221E-44DB-A5B5-716E7708ED79}" type="TxLink">
            <a:rPr lang="en-US" sz="1000" b="0" i="0" u="none" strike="noStrike" baseline="0">
              <a:solidFill>
                <a:srgbClr val="000000"/>
              </a:solidFill>
              <a:latin typeface="Arial Black"/>
            </a:rPr>
            <a:pPr algn="l" rtl="0">
              <a:defRPr sz="1000"/>
            </a:pPr>
            <a:t>O0</a:t>
          </a:fld>
          <a:endParaRPr lang="en-US" sz="1000" b="0" i="0" u="none" strike="noStrike" baseline="0">
            <a:solidFill>
              <a:srgbClr val="000000"/>
            </a:solidFill>
            <a:latin typeface="Arial Black"/>
          </a:endParaRPr>
        </a:p>
      </cdr:txBody>
    </cdr:sp>
  </cdr:relSizeAnchor>
  <cdr:relSizeAnchor xmlns:cdr="http://schemas.openxmlformats.org/drawingml/2006/chartDrawing">
    <cdr:from>
      <cdr:x>0.53185</cdr:x>
      <cdr:y>0.0643</cdr:y>
    </cdr:from>
    <cdr:to>
      <cdr:x>0.58108</cdr:x>
      <cdr:y>0.11582</cdr:y>
    </cdr:to>
    <cdr:sp macro="" textlink="'Embu_no_+N'!$H$15">
      <cdr:nvSpPr>
        <cdr:cNvPr id="166925" name="Text Box 13"/>
        <cdr:cNvSpPr txBox="1">
          <a:spLocks xmlns:a="http://schemas.openxmlformats.org/drawingml/2006/main" noChangeArrowheads="1" noTextEdit="1"/>
        </cdr:cNvSpPr>
      </cdr:nvSpPr>
      <cdr:spPr bwMode="auto">
        <a:xfrm xmlns:a="http://schemas.openxmlformats.org/drawingml/2006/main">
          <a:off x="4802446" y="327052"/>
          <a:ext cx="444532" cy="26204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fld id="{3CBD2B65-763E-422E-B7C1-66B7017E1917}" type="TxLink">
            <a:rPr lang="en-US" sz="1000" b="1" i="0" u="none" strike="noStrike" baseline="0">
              <a:solidFill>
                <a:srgbClr val="0000D4"/>
              </a:solidFill>
              <a:latin typeface="Arial"/>
              <a:cs typeface="Arial"/>
            </a:rPr>
            <a:pPr algn="l" rtl="0">
              <a:defRPr sz="1000"/>
            </a:pPr>
            <a:t>16.170</a:t>
          </a:fld>
          <a:endParaRPr lang="en-US"/>
        </a:p>
      </cdr:txBody>
    </cdr:sp>
  </cdr:relSizeAnchor>
  <cdr:relSizeAnchor xmlns:cdr="http://schemas.openxmlformats.org/drawingml/2006/chartDrawing">
    <cdr:from>
      <cdr:x>0.03941</cdr:x>
      <cdr:y>0.01303</cdr:y>
    </cdr:from>
    <cdr:to>
      <cdr:x>0.64322</cdr:x>
      <cdr:y>0.05228</cdr:y>
    </cdr:to>
    <cdr:sp macro="" textlink="">
      <cdr:nvSpPr>
        <cdr:cNvPr id="166926" name="Text Box 14"/>
        <cdr:cNvSpPr txBox="1">
          <a:spLocks xmlns:a="http://schemas.openxmlformats.org/drawingml/2006/main" noChangeArrowheads="1"/>
        </cdr:cNvSpPr>
      </cdr:nvSpPr>
      <cdr:spPr bwMode="auto">
        <a:xfrm xmlns:a="http://schemas.openxmlformats.org/drawingml/2006/main">
          <a:off x="359367" y="69552"/>
          <a:ext cx="5458061" cy="20002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en-US" sz="975" b="1" i="0" u="none" strike="noStrike" baseline="0">
              <a:solidFill>
                <a:srgbClr val="000000"/>
              </a:solidFill>
              <a:latin typeface="Arial"/>
              <a:cs typeface="Arial"/>
            </a:rPr>
            <a:t>Only N fert. with inert fraction</a:t>
          </a:r>
        </a:p>
      </cdr:txBody>
    </cdr:sp>
  </cdr:relSizeAnchor>
  <cdr:relSizeAnchor xmlns:cdr="http://schemas.openxmlformats.org/drawingml/2006/chartDrawing">
    <cdr:from>
      <cdr:x>0.61354</cdr:x>
      <cdr:y>0.05866</cdr:y>
    </cdr:from>
    <cdr:to>
      <cdr:x>0.69468</cdr:x>
      <cdr:y>0.10159</cdr:y>
    </cdr:to>
    <cdr:sp macro="" textlink="">
      <cdr:nvSpPr>
        <cdr:cNvPr id="166928" name="Text Box 16"/>
        <cdr:cNvSpPr txBox="1">
          <a:spLocks xmlns:a="http://schemas.openxmlformats.org/drawingml/2006/main" noChangeArrowheads="1"/>
        </cdr:cNvSpPr>
      </cdr:nvSpPr>
      <cdr:spPr bwMode="auto">
        <a:xfrm xmlns:a="http://schemas.openxmlformats.org/drawingml/2006/main">
          <a:off x="5549109" y="302081"/>
          <a:ext cx="733406" cy="21877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0.15107</cdr:x>
      <cdr:y>0.07145</cdr:y>
    </cdr:from>
    <cdr:to>
      <cdr:x>0.20079</cdr:x>
      <cdr:y>0.11242</cdr:y>
    </cdr:to>
    <cdr:sp macro="" textlink="'Embu_no_+N'!$A$15">
      <cdr:nvSpPr>
        <cdr:cNvPr id="166936" name="Text Box 24"/>
        <cdr:cNvSpPr txBox="1">
          <a:spLocks xmlns:a="http://schemas.openxmlformats.org/drawingml/2006/main" noChangeArrowheads="1" noTextEdit="1"/>
        </cdr:cNvSpPr>
      </cdr:nvSpPr>
      <cdr:spPr bwMode="auto">
        <a:xfrm xmlns:a="http://schemas.openxmlformats.org/drawingml/2006/main">
          <a:off x="1364110" y="363407"/>
          <a:ext cx="448956" cy="20838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fld id="{99C6DE1A-C769-4631-9428-BDB5B597BF92}" type="TxLink">
            <a:rPr lang="en-US" sz="1000" b="1" i="0" u="none" strike="noStrike" baseline="0">
              <a:solidFill>
                <a:srgbClr val="0000D4"/>
              </a:solidFill>
              <a:latin typeface="Arial"/>
              <a:cs typeface="Arial"/>
            </a:rPr>
            <a:pPr algn="l" rtl="0">
              <a:defRPr sz="1000"/>
            </a:pPr>
            <a:t>1.870</a:t>
          </a:fld>
          <a:endParaRPr lang="en-US"/>
        </a:p>
      </cdr:txBody>
    </cdr:sp>
  </cdr:relSizeAnchor>
</c:userShapes>
</file>

<file path=xl/drawings/drawing11.xml><?xml version="1.0" encoding="utf-8"?>
<xdr:wsDr xmlns:xdr="http://schemas.openxmlformats.org/drawingml/2006/spreadsheetDrawing" xmlns:a="http://schemas.openxmlformats.org/drawingml/2006/main">
  <xdr:twoCellAnchor>
    <xdr:from>
      <xdr:col>0</xdr:col>
      <xdr:colOff>19050</xdr:colOff>
      <xdr:row>0</xdr:row>
      <xdr:rowOff>19050</xdr:rowOff>
    </xdr:from>
    <xdr:to>
      <xdr:col>10</xdr:col>
      <xdr:colOff>0</xdr:colOff>
      <xdr:row>7</xdr:row>
      <xdr:rowOff>104775</xdr:rowOff>
    </xdr:to>
    <xdr:sp macro="" textlink="">
      <xdr:nvSpPr>
        <xdr:cNvPr id="2" name="Text Box 1">
          <a:hlinkClick xmlns:r="http://schemas.openxmlformats.org/officeDocument/2006/relationships" r:id="rId1"/>
        </xdr:cNvPr>
        <xdr:cNvSpPr txBox="1">
          <a:spLocks noChangeArrowheads="1"/>
        </xdr:cNvSpPr>
      </xdr:nvSpPr>
      <xdr:spPr bwMode="auto">
        <a:xfrm>
          <a:off x="19050" y="19050"/>
          <a:ext cx="6162675" cy="1219200"/>
        </a:xfrm>
        <a:prstGeom prst="rect">
          <a:avLst/>
        </a:prstGeom>
        <a:solidFill>
          <a:srgbClr xmlns:mc="http://schemas.openxmlformats.org/markup-compatibility/2006" xmlns:a14="http://schemas.microsoft.com/office/drawing/2010/main" val="FCF305"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1" i="0" u="none" strike="noStrike" baseline="0">
              <a:solidFill>
                <a:srgbClr val="000000"/>
              </a:solidFill>
              <a:latin typeface="Arial"/>
              <a:cs typeface="Arial"/>
            </a:rPr>
            <a:t>ICBM - different parameter values on different pages. </a:t>
          </a:r>
        </a:p>
        <a:p>
          <a:pPr algn="l" rtl="0">
            <a:defRPr sz="1000"/>
          </a:pPr>
          <a:r>
            <a:rPr lang="en-US" sz="1000" b="1" i="0" u="none" strike="noStrike" baseline="0">
              <a:solidFill>
                <a:srgbClr val="000000"/>
              </a:solidFill>
              <a:latin typeface="Arial"/>
              <a:cs typeface="Arial"/>
            </a:rPr>
            <a:t>Olof Andrén &amp; Thomas Kätterer. prof@oandren.com, Thomas.Katterer@slu.se  </a:t>
          </a:r>
        </a:p>
        <a:p>
          <a:pPr algn="l" rtl="0">
            <a:defRPr sz="1000"/>
          </a:pPr>
          <a:endParaRPr lang="en-US" sz="1000" b="1" i="1" u="none" strike="noStrike" baseline="0">
            <a:solidFill>
              <a:srgbClr val="000000"/>
            </a:solidFill>
            <a:latin typeface="Arial"/>
            <a:cs typeface="Arial"/>
          </a:endParaRPr>
        </a:p>
        <a:p>
          <a:pPr algn="l" rtl="0">
            <a:defRPr sz="1000"/>
          </a:pPr>
          <a:endParaRPr lang="en-US" sz="1000" b="1" i="1" u="none" strike="noStrike" baseline="0">
            <a:solidFill>
              <a:srgbClr val="000000"/>
            </a:solidFill>
            <a:latin typeface="Arial"/>
            <a:cs typeface="Arial"/>
          </a:endParaRPr>
        </a:p>
        <a:p>
          <a:pPr algn="l" rtl="0">
            <a:defRPr sz="1000"/>
          </a:pPr>
          <a:r>
            <a:rPr lang="en-US" sz="1000" b="1" i="1" u="none" strike="noStrike" baseline="0">
              <a:solidFill>
                <a:srgbClr val="000000"/>
              </a:solidFill>
              <a:latin typeface="Arial"/>
              <a:cs typeface="Arial"/>
            </a:rPr>
            <a:t>Changeable values </a:t>
          </a:r>
          <a:r>
            <a:rPr lang="en-US" sz="1000" b="1" i="1" u="none" strike="noStrike" baseline="0">
              <a:solidFill>
                <a:srgbClr val="DD0806"/>
              </a:solidFill>
              <a:latin typeface="Arial"/>
              <a:cs typeface="Arial"/>
            </a:rPr>
            <a:t>red</a:t>
          </a:r>
          <a:r>
            <a:rPr lang="en-US" sz="1000" b="1" i="1" u="none" strike="noStrike" baseline="0">
              <a:solidFill>
                <a:srgbClr val="000000"/>
              </a:solidFill>
              <a:latin typeface="Arial"/>
              <a:cs typeface="Arial"/>
            </a:rPr>
            <a:t>, outputs </a:t>
          </a:r>
          <a:r>
            <a:rPr lang="en-US" sz="1000" b="1" i="1" u="none" strike="noStrike" baseline="0">
              <a:solidFill>
                <a:srgbClr val="0000D4"/>
              </a:solidFill>
              <a:latin typeface="Arial"/>
              <a:cs typeface="Arial"/>
            </a:rPr>
            <a:t>blue</a:t>
          </a:r>
          <a:r>
            <a:rPr lang="en-US" sz="1000" b="1" i="1" u="none" strike="noStrike" baseline="0">
              <a:solidFill>
                <a:srgbClr val="000000"/>
              </a:solidFill>
              <a:latin typeface="Arial"/>
              <a:cs typeface="Arial"/>
            </a:rPr>
            <a:t>, optional input of measurements</a:t>
          </a:r>
          <a:r>
            <a:rPr lang="en-US" sz="1000" b="1" i="1" u="none" strike="noStrike" baseline="0">
              <a:solidFill>
                <a:srgbClr val="0000D4"/>
              </a:solidFill>
              <a:latin typeface="Arial"/>
              <a:cs typeface="Arial"/>
            </a:rPr>
            <a:t> </a:t>
          </a:r>
          <a:r>
            <a:rPr lang="en-US" sz="1000" b="1" i="1" u="none" strike="noStrike" baseline="0">
              <a:solidFill>
                <a:srgbClr val="339966"/>
              </a:solidFill>
              <a:latin typeface="Arial"/>
              <a:cs typeface="Arial"/>
            </a:rPr>
            <a:t>green background</a:t>
          </a:r>
          <a:r>
            <a:rPr lang="en-US" sz="1000" b="1" i="1" u="none" strike="noStrike" baseline="0">
              <a:solidFill>
                <a:srgbClr val="000000"/>
              </a:solidFill>
              <a:latin typeface="Arial"/>
              <a:cs typeface="Arial"/>
            </a:rPr>
            <a:t>.</a:t>
          </a:r>
        </a:p>
        <a:p>
          <a:pPr algn="l" rtl="0">
            <a:defRPr sz="1000"/>
          </a:pPr>
          <a:endParaRPr lang="en-US" sz="1000" b="1" i="1" u="none" strike="noStrike" baseline="0">
            <a:solidFill>
              <a:srgbClr val="000000"/>
            </a:solidFill>
            <a:latin typeface="Arial"/>
            <a:cs typeface="Arial"/>
          </a:endParaRPr>
        </a:p>
        <a:p>
          <a:pPr algn="l" rtl="0">
            <a:defRPr sz="1000"/>
          </a:pPr>
          <a:r>
            <a:rPr lang="en-US" sz="1000" b="1" i="1" u="none" strike="noStrike" baseline="0">
              <a:solidFill>
                <a:srgbClr val="DD0806"/>
              </a:solidFill>
              <a:latin typeface="Arial"/>
              <a:cs typeface="Arial"/>
            </a:rPr>
            <a:t>See </a:t>
          </a:r>
          <a:r>
            <a:rPr lang="en-US" sz="1000" b="1" i="1" u="sng" strike="noStrike" baseline="0">
              <a:solidFill>
                <a:srgbClr val="DD0806"/>
              </a:solidFill>
              <a:latin typeface="Arial"/>
              <a:cs typeface="Arial"/>
            </a:rPr>
            <a:t>www.oandren.com</a:t>
          </a:r>
          <a:r>
            <a:rPr lang="en-US" sz="1000" b="1" i="1" u="none" strike="noStrike" baseline="0">
              <a:solidFill>
                <a:srgbClr val="DD0806"/>
              </a:solidFill>
              <a:latin typeface="Arial"/>
              <a:cs typeface="Arial"/>
            </a:rPr>
            <a:t> for program downloads, literature lists...</a:t>
          </a:r>
          <a:endParaRPr lang="en-US"/>
        </a:p>
      </xdr:txBody>
    </xdr:sp>
    <xdr:clientData/>
  </xdr:twoCellAnchor>
  <xdr:twoCellAnchor>
    <xdr:from>
      <xdr:col>0</xdr:col>
      <xdr:colOff>0</xdr:colOff>
      <xdr:row>9</xdr:row>
      <xdr:rowOff>133350</xdr:rowOff>
    </xdr:from>
    <xdr:to>
      <xdr:col>9</xdr:col>
      <xdr:colOff>600075</xdr:colOff>
      <xdr:row>11</xdr:row>
      <xdr:rowOff>123825</xdr:rowOff>
    </xdr:to>
    <xdr:sp macro="" textlink="">
      <xdr:nvSpPr>
        <xdr:cNvPr id="3" name="Text Box 2"/>
        <xdr:cNvSpPr txBox="1">
          <a:spLocks noChangeArrowheads="1"/>
        </xdr:cNvSpPr>
      </xdr:nvSpPr>
      <xdr:spPr bwMode="auto">
        <a:xfrm>
          <a:off x="0" y="1590675"/>
          <a:ext cx="6172200" cy="314325"/>
        </a:xfrm>
        <a:prstGeom prst="rect">
          <a:avLst/>
        </a:prstGeom>
        <a:solidFill>
          <a:srgbClr xmlns:mc="http://schemas.openxmlformats.org/markup-compatibility/2006" xmlns:a14="http://schemas.microsoft.com/office/drawing/2010/main" val="FFCC00" mc:Ignorable="a14" a14:legacySpreadsheetColorIndex="5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32004" rIns="0" bIns="0" anchor="t" upright="1"/>
        <a:lstStyle/>
        <a:p>
          <a:pPr algn="l" rtl="0">
            <a:defRPr sz="1000"/>
          </a:pPr>
          <a:r>
            <a:rPr lang="en-US" sz="1600" b="1" i="0" u="none" strike="noStrike" baseline="0">
              <a:solidFill>
                <a:srgbClr val="000000"/>
              </a:solidFill>
              <a:latin typeface="Arial"/>
              <a:cs typeface="Arial"/>
            </a:rPr>
            <a:t>Carbon parameters                       Initial values</a:t>
          </a:r>
        </a:p>
      </xdr:txBody>
    </xdr:sp>
    <xdr:clientData/>
  </xdr:twoCellAnchor>
  <xdr:twoCellAnchor>
    <xdr:from>
      <xdr:col>0</xdr:col>
      <xdr:colOff>57150</xdr:colOff>
      <xdr:row>50</xdr:row>
      <xdr:rowOff>123825</xdr:rowOff>
    </xdr:from>
    <xdr:to>
      <xdr:col>14</xdr:col>
      <xdr:colOff>466725</xdr:colOff>
      <xdr:row>82</xdr:row>
      <xdr:rowOff>28575</xdr:rowOff>
    </xdr:to>
    <xdr:graphicFrame macro="">
      <xdr:nvGraphicFramePr>
        <xdr:cNvPr id="4"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19050</xdr:colOff>
      <xdr:row>16</xdr:row>
      <xdr:rowOff>38100</xdr:rowOff>
    </xdr:from>
    <xdr:to>
      <xdr:col>21</xdr:col>
      <xdr:colOff>600075</xdr:colOff>
      <xdr:row>21</xdr:row>
      <xdr:rowOff>19050</xdr:rowOff>
    </xdr:to>
    <xdr:sp macro="" textlink="">
      <xdr:nvSpPr>
        <xdr:cNvPr id="5" name="Text Box 22"/>
        <xdr:cNvSpPr txBox="1">
          <a:spLocks noChangeArrowheads="1"/>
        </xdr:cNvSpPr>
      </xdr:nvSpPr>
      <xdr:spPr bwMode="auto">
        <a:xfrm>
          <a:off x="8639175" y="2676525"/>
          <a:ext cx="4848225" cy="7905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sng" strike="noStrike" kern="0" cap="none" spc="0" normalizeH="0" baseline="0" noProof="0">
              <a:ln>
                <a:noFill/>
              </a:ln>
              <a:solidFill>
                <a:srgbClr val="FF0000"/>
              </a:solidFill>
              <a:effectLst/>
              <a:uLnTx/>
              <a:uFillTx/>
              <a:latin typeface="Arial"/>
              <a:ea typeface="+mn-ea"/>
              <a:cs typeface="Arial"/>
            </a:rPr>
            <a:t>Comments to the current parameter set</a:t>
          </a:r>
          <a:r>
            <a:rPr kumimoji="0" lang="en-US" sz="1000" b="0" i="0" u="none" strike="noStrike" kern="0" cap="none" spc="0" normalizeH="0" baseline="0" noProof="0">
              <a:ln>
                <a:noFill/>
              </a:ln>
              <a:solidFill>
                <a:srgbClr val="FF0000"/>
              </a:solidFill>
              <a:effectLst/>
              <a:uLnTx/>
              <a:uFillTx/>
              <a:latin typeface="Arial"/>
              <a:ea typeface="+mn-ea"/>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FF0000"/>
              </a:solidFill>
              <a:effectLst/>
              <a:uLnTx/>
              <a:uFillTx/>
              <a:latin typeface="+mn-lt"/>
              <a:ea typeface="+mn-ea"/>
              <a:cs typeface="+mn-cs"/>
            </a:rPr>
            <a:t>Embu, no N, 1.2 ton Tithonia/ha added</a:t>
          </a:r>
          <a:r>
            <a:rPr kumimoji="0" lang="en-US" sz="1000" b="0" i="0" u="none" strike="noStrike" kern="0" cap="none" spc="0" normalizeH="0" baseline="0" noProof="0">
              <a:ln>
                <a:noFill/>
              </a:ln>
              <a:solidFill>
                <a:srgbClr val="FF0000"/>
              </a:solidFill>
              <a:effectLst/>
              <a:uLnTx/>
              <a:uFillTx/>
              <a:latin typeface="Arial"/>
              <a:ea typeface="+mn-ea"/>
              <a:cs typeface="Arial"/>
            </a:rPr>
            <a:t>. Parameter values from Embu_maize_SS that gives a steady state, i.e. a constant soil mass. </a:t>
          </a:r>
          <a:r>
            <a:rPr kumimoji="0" lang="sv-SE" sz="1000" b="0" i="0" u="none" strike="noStrike" kern="0" cap="none" spc="0" normalizeH="0" baseline="0" noProof="0">
              <a:ln>
                <a:noFill/>
              </a:ln>
              <a:solidFill>
                <a:srgbClr val="FF0000"/>
              </a:solidFill>
              <a:effectLst/>
              <a:uLnTx/>
              <a:uFillTx/>
              <a:latin typeface="+mn-lt"/>
              <a:ea typeface="+mn-ea"/>
              <a:cs typeface="+mn-cs"/>
            </a:rPr>
            <a:t>Only </a:t>
          </a:r>
          <a:r>
            <a:rPr kumimoji="0" lang="sv-SE" sz="1000" b="0" i="1" u="none" strike="noStrike" kern="0" cap="none" spc="0" normalizeH="0" baseline="0" noProof="0">
              <a:ln>
                <a:noFill/>
              </a:ln>
              <a:solidFill>
                <a:srgbClr val="FF0000"/>
              </a:solidFill>
              <a:effectLst/>
              <a:uLnTx/>
              <a:uFillTx/>
              <a:latin typeface="+mn-lt"/>
              <a:ea typeface="+mn-ea"/>
              <a:cs typeface="+mn-cs"/>
            </a:rPr>
            <a:t>i</a:t>
          </a:r>
          <a:r>
            <a:rPr kumimoji="0" lang="sv-SE" sz="1000" b="0" i="0" u="none" strike="noStrike" kern="0" cap="none" spc="0" normalizeH="0" baseline="0" noProof="0">
              <a:ln>
                <a:noFill/>
              </a:ln>
              <a:solidFill>
                <a:srgbClr val="FF0000"/>
              </a:solidFill>
              <a:effectLst/>
              <a:uLnTx/>
              <a:uFillTx/>
              <a:latin typeface="+mn-lt"/>
              <a:ea typeface="+mn-ea"/>
              <a:cs typeface="+mn-cs"/>
            </a:rPr>
            <a:t> changed.</a:t>
          </a:r>
          <a:endParaRPr kumimoji="0" lang="en-US" sz="1000" b="0" i="0" u="none" strike="noStrike" kern="0" cap="none" spc="0" normalizeH="0" baseline="0" noProof="0">
            <a:ln>
              <a:noFill/>
            </a:ln>
            <a:solidFill>
              <a:srgbClr val="FF0000"/>
            </a:solidFill>
            <a:effectLst/>
            <a:uLnTx/>
            <a:uFillTx/>
            <a:latin typeface="Arial"/>
            <a:ea typeface="+mn-ea"/>
            <a:cs typeface="Arial"/>
          </a:endParaRPr>
        </a:p>
      </xdr:txBody>
    </xdr:sp>
    <xdr:clientData/>
  </xdr:twoCellAnchor>
  <xdr:twoCellAnchor>
    <xdr:from>
      <xdr:col>2</xdr:col>
      <xdr:colOff>400050</xdr:colOff>
      <xdr:row>1264</xdr:row>
      <xdr:rowOff>123825</xdr:rowOff>
    </xdr:from>
    <xdr:to>
      <xdr:col>17</xdr:col>
      <xdr:colOff>104775</xdr:colOff>
      <xdr:row>1293</xdr:row>
      <xdr:rowOff>19050</xdr:rowOff>
    </xdr:to>
    <xdr:graphicFrame macro="">
      <xdr:nvGraphicFramePr>
        <xdr:cNvPr id="6" name="Chart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47625</xdr:colOff>
      <xdr:row>83</xdr:row>
      <xdr:rowOff>38100</xdr:rowOff>
    </xdr:from>
    <xdr:to>
      <xdr:col>14</xdr:col>
      <xdr:colOff>457200</xdr:colOff>
      <xdr:row>114</xdr:row>
      <xdr:rowOff>104775</xdr:rowOff>
    </xdr:to>
    <xdr:graphicFrame macro="">
      <xdr:nvGraphicFramePr>
        <xdr:cNvPr id="7"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0.33105</cdr:x>
      <cdr:y>0.0643</cdr:y>
    </cdr:from>
    <cdr:to>
      <cdr:x>0.35925</cdr:x>
      <cdr:y>0.10502</cdr:y>
    </cdr:to>
    <cdr:sp macro="" textlink="Embu_Tit!$D$14">
      <cdr:nvSpPr>
        <cdr:cNvPr id="166913" name="Text Box 1"/>
        <cdr:cNvSpPr txBox="1">
          <a:spLocks xmlns:a="http://schemas.openxmlformats.org/drawingml/2006/main" noChangeArrowheads="1" noTextEdit="1"/>
        </cdr:cNvSpPr>
      </cdr:nvSpPr>
      <cdr:spPr bwMode="auto">
        <a:xfrm xmlns:a="http://schemas.openxmlformats.org/drawingml/2006/main">
          <a:off x="2995604" y="330835"/>
          <a:ext cx="254903" cy="20752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32004" rIns="0" bIns="0" anchor="t" upright="1"/>
        <a:lstStyle xmlns:a="http://schemas.openxmlformats.org/drawingml/2006/main"/>
        <a:p xmlns:a="http://schemas.openxmlformats.org/drawingml/2006/main">
          <a:pPr algn="l" rtl="0">
            <a:defRPr sz="1000"/>
          </a:pPr>
          <a:fld id="{9FDC3F34-BB8B-4BCB-8F72-7E9CF44C8BCC}" type="TxLink">
            <a:rPr lang="en-US" sz="1000" b="0" i="0" u="none" strike="noStrike" baseline="0">
              <a:solidFill>
                <a:srgbClr val="000000"/>
              </a:solidFill>
              <a:latin typeface="Arial Black"/>
            </a:rPr>
            <a:pPr algn="l" rtl="0">
              <a:defRPr sz="1000"/>
            </a:pPr>
            <a:t>h</a:t>
          </a:fld>
          <a:endParaRPr lang="en-US" sz="1000" b="0" i="0" u="none" strike="noStrike" baseline="0">
            <a:solidFill>
              <a:srgbClr val="000000"/>
            </a:solidFill>
            <a:latin typeface="Arial Black"/>
          </a:endParaRPr>
        </a:p>
      </cdr:txBody>
    </cdr:sp>
  </cdr:relSizeAnchor>
  <cdr:relSizeAnchor xmlns:cdr="http://schemas.openxmlformats.org/drawingml/2006/chartDrawing">
    <cdr:from>
      <cdr:x>0.11238</cdr:x>
      <cdr:y>0.07092</cdr:y>
    </cdr:from>
    <cdr:to>
      <cdr:x>0.18782</cdr:x>
      <cdr:y>0.10919</cdr:y>
    </cdr:to>
    <cdr:sp macro="" textlink="Embu_Tit!$A$14">
      <cdr:nvSpPr>
        <cdr:cNvPr id="166914" name="Text Box 2"/>
        <cdr:cNvSpPr txBox="1">
          <a:spLocks xmlns:a="http://schemas.openxmlformats.org/drawingml/2006/main" noChangeArrowheads="1" noTextEdit="1"/>
        </cdr:cNvSpPr>
      </cdr:nvSpPr>
      <cdr:spPr bwMode="auto">
        <a:xfrm xmlns:a="http://schemas.openxmlformats.org/drawingml/2006/main">
          <a:off x="1014758" y="360749"/>
          <a:ext cx="681200" cy="19465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32004" rIns="0" bIns="0" anchor="t" upright="1"/>
        <a:lstStyle xmlns:a="http://schemas.openxmlformats.org/drawingml/2006/main"/>
        <a:p xmlns:a="http://schemas.openxmlformats.org/drawingml/2006/main">
          <a:pPr algn="l" rtl="0">
            <a:defRPr sz="1000"/>
          </a:pPr>
          <a:fld id="{F46E5F6B-E274-4E7C-BFD2-870D82231009}" type="TxLink">
            <a:rPr lang="en-US" sz="1000" b="0" i="0" u="none" strike="noStrike" baseline="0">
              <a:solidFill>
                <a:srgbClr val="000000"/>
              </a:solidFill>
              <a:latin typeface="Arial Black"/>
            </a:rPr>
            <a:pPr algn="l" rtl="0">
              <a:defRPr sz="1000"/>
            </a:pPr>
            <a:t> i</a:t>
          </a:fld>
          <a:endParaRPr lang="en-US" sz="1000" b="0" i="0" u="none" strike="noStrike" baseline="0">
            <a:solidFill>
              <a:srgbClr val="000000"/>
            </a:solidFill>
            <a:latin typeface="Arial Black"/>
          </a:endParaRPr>
        </a:p>
      </cdr:txBody>
    </cdr:sp>
  </cdr:relSizeAnchor>
  <cdr:relSizeAnchor xmlns:cdr="http://schemas.openxmlformats.org/drawingml/2006/chartDrawing">
    <cdr:from>
      <cdr:x>0.19568</cdr:x>
      <cdr:y>0.06034</cdr:y>
    </cdr:from>
    <cdr:to>
      <cdr:x>0.22487</cdr:x>
      <cdr:y>0.10106</cdr:y>
    </cdr:to>
    <cdr:sp macro="" textlink="Embu_Tit!$B$14">
      <cdr:nvSpPr>
        <cdr:cNvPr id="166915" name="Text Box 3"/>
        <cdr:cNvSpPr txBox="1">
          <a:spLocks xmlns:a="http://schemas.openxmlformats.org/drawingml/2006/main" noChangeArrowheads="1" noTextEdit="1"/>
        </cdr:cNvSpPr>
      </cdr:nvSpPr>
      <cdr:spPr bwMode="auto">
        <a:xfrm xmlns:a="http://schemas.openxmlformats.org/drawingml/2006/main">
          <a:off x="1766968" y="306893"/>
          <a:ext cx="263577" cy="20711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32004" rIns="0" bIns="0" anchor="t" upright="1"/>
        <a:lstStyle xmlns:a="http://schemas.openxmlformats.org/drawingml/2006/main"/>
        <a:p xmlns:a="http://schemas.openxmlformats.org/drawingml/2006/main">
          <a:pPr algn="l" rtl="0">
            <a:defRPr sz="1000"/>
          </a:pPr>
          <a:fld id="{0F4ED7C4-D3E7-4FC9-B167-D52664540693}" type="TxLink">
            <a:rPr lang="en-US" sz="1000" b="0" i="0" u="none" strike="noStrike" baseline="0">
              <a:solidFill>
                <a:srgbClr val="000000"/>
              </a:solidFill>
              <a:latin typeface="Arial Black"/>
            </a:rPr>
            <a:pPr algn="l" rtl="0">
              <a:defRPr sz="1000"/>
            </a:pPr>
            <a:t>ky</a:t>
          </a:fld>
          <a:endParaRPr lang="en-US" sz="1000" b="0" i="0" u="none" strike="noStrike" baseline="0">
            <a:solidFill>
              <a:srgbClr val="000000"/>
            </a:solidFill>
            <a:latin typeface="Arial Black"/>
          </a:endParaRPr>
        </a:p>
      </cdr:txBody>
    </cdr:sp>
  </cdr:relSizeAnchor>
  <cdr:relSizeAnchor xmlns:cdr="http://schemas.openxmlformats.org/drawingml/2006/chartDrawing">
    <cdr:from>
      <cdr:x>0.22188</cdr:x>
      <cdr:y>0.06396</cdr:y>
    </cdr:from>
    <cdr:to>
      <cdr:x>0.26443</cdr:x>
      <cdr:y>0.10493</cdr:y>
    </cdr:to>
    <cdr:sp macro="" textlink="Embu_Tit!$B$15">
      <cdr:nvSpPr>
        <cdr:cNvPr id="166916" name="Text Box 4"/>
        <cdr:cNvSpPr txBox="1">
          <a:spLocks xmlns:a="http://schemas.openxmlformats.org/drawingml/2006/main" noChangeArrowheads="1" noTextEdit="1"/>
        </cdr:cNvSpPr>
      </cdr:nvSpPr>
      <cdr:spPr bwMode="auto">
        <a:xfrm xmlns:a="http://schemas.openxmlformats.org/drawingml/2006/main">
          <a:off x="2003497" y="325307"/>
          <a:ext cx="384214" cy="20838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fld id="{6303DEF3-0EF6-4452-914A-7E8A54E00AAF}" type="TxLink">
            <a:rPr lang="en-US" sz="1000" b="1" i="0" u="none" strike="noStrike" baseline="0">
              <a:solidFill>
                <a:srgbClr val="0000D4"/>
              </a:solidFill>
              <a:latin typeface="Arial"/>
              <a:cs typeface="Arial"/>
            </a:rPr>
            <a:pPr algn="l" rtl="0">
              <a:defRPr sz="1000"/>
            </a:pPr>
            <a:t>0.800</a:t>
          </a:fld>
          <a:endParaRPr lang="en-US"/>
        </a:p>
      </cdr:txBody>
    </cdr:sp>
  </cdr:relSizeAnchor>
  <cdr:relSizeAnchor xmlns:cdr="http://schemas.openxmlformats.org/drawingml/2006/chartDrawing">
    <cdr:from>
      <cdr:x>0.2704</cdr:x>
      <cdr:y>0.06243</cdr:y>
    </cdr:from>
    <cdr:to>
      <cdr:x>0.29909</cdr:x>
      <cdr:y>0.10315</cdr:y>
    </cdr:to>
    <cdr:sp macro="" textlink="Embu_Tit!$C$14">
      <cdr:nvSpPr>
        <cdr:cNvPr id="166917" name="Text Box 5"/>
        <cdr:cNvSpPr txBox="1">
          <a:spLocks xmlns:a="http://schemas.openxmlformats.org/drawingml/2006/main" noChangeArrowheads="1" noTextEdit="1"/>
        </cdr:cNvSpPr>
      </cdr:nvSpPr>
      <cdr:spPr bwMode="auto">
        <a:xfrm xmlns:a="http://schemas.openxmlformats.org/drawingml/2006/main">
          <a:off x="2441620" y="317527"/>
          <a:ext cx="259062" cy="20711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32004" rIns="0" bIns="0" anchor="t" upright="1"/>
        <a:lstStyle xmlns:a="http://schemas.openxmlformats.org/drawingml/2006/main"/>
        <a:p xmlns:a="http://schemas.openxmlformats.org/drawingml/2006/main">
          <a:pPr algn="l" rtl="0">
            <a:defRPr sz="1000"/>
          </a:pPr>
          <a:fld id="{13ACCA59-74DF-4866-BB12-2DAD2EB5CE21}" type="TxLink">
            <a:rPr lang="en-US" sz="1000" b="0" i="0" u="none" strike="noStrike" baseline="0">
              <a:solidFill>
                <a:srgbClr val="000000"/>
              </a:solidFill>
              <a:latin typeface="Arial Black"/>
            </a:rPr>
            <a:pPr algn="l" rtl="0">
              <a:defRPr sz="1000"/>
            </a:pPr>
            <a:t>ko</a:t>
          </a:fld>
          <a:endParaRPr lang="en-US" sz="1000" b="0" i="0" u="none" strike="noStrike" baseline="0">
            <a:solidFill>
              <a:srgbClr val="000000"/>
            </a:solidFill>
            <a:latin typeface="Arial Black"/>
          </a:endParaRPr>
        </a:p>
      </cdr:txBody>
    </cdr:sp>
  </cdr:relSizeAnchor>
  <cdr:relSizeAnchor xmlns:cdr="http://schemas.openxmlformats.org/drawingml/2006/chartDrawing">
    <cdr:from>
      <cdr:x>0.2973</cdr:x>
      <cdr:y>0.06957</cdr:y>
    </cdr:from>
    <cdr:to>
      <cdr:x>0.35518</cdr:x>
      <cdr:y>0.11054</cdr:y>
    </cdr:to>
    <cdr:sp macro="" textlink="Embu_Tit!$C$15">
      <cdr:nvSpPr>
        <cdr:cNvPr id="166918" name="Text Box 6"/>
        <cdr:cNvSpPr txBox="1">
          <a:spLocks xmlns:a="http://schemas.openxmlformats.org/drawingml/2006/main" noChangeArrowheads="1" noTextEdit="1"/>
        </cdr:cNvSpPr>
      </cdr:nvSpPr>
      <cdr:spPr bwMode="auto">
        <a:xfrm xmlns:a="http://schemas.openxmlformats.org/drawingml/2006/main">
          <a:off x="2684513" y="353882"/>
          <a:ext cx="522639" cy="20838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1000" b="1" i="0" u="none" strike="noStrike" baseline="0">
              <a:solidFill>
                <a:srgbClr val="0000D4"/>
              </a:solidFill>
              <a:latin typeface="Arial"/>
              <a:cs typeface="Arial"/>
            </a:rPr>
            <a:t>0,006</a:t>
          </a:r>
          <a:endParaRPr lang="en-US"/>
        </a:p>
      </cdr:txBody>
    </cdr:sp>
  </cdr:relSizeAnchor>
  <cdr:relSizeAnchor xmlns:cdr="http://schemas.openxmlformats.org/drawingml/2006/chartDrawing">
    <cdr:from>
      <cdr:x>0.35218</cdr:x>
      <cdr:y>0.06957</cdr:y>
    </cdr:from>
    <cdr:to>
      <cdr:x>0.3925</cdr:x>
      <cdr:y>0.11054</cdr:y>
    </cdr:to>
    <cdr:sp macro="" textlink="Embu_Tit!$D$15">
      <cdr:nvSpPr>
        <cdr:cNvPr id="166919" name="Text Box 7"/>
        <cdr:cNvSpPr txBox="1">
          <a:spLocks xmlns:a="http://schemas.openxmlformats.org/drawingml/2006/main" noChangeArrowheads="1" noTextEdit="1"/>
        </cdr:cNvSpPr>
      </cdr:nvSpPr>
      <cdr:spPr bwMode="auto">
        <a:xfrm xmlns:a="http://schemas.openxmlformats.org/drawingml/2006/main">
          <a:off x="3180104" y="353882"/>
          <a:ext cx="364078" cy="20838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fld id="{F097565B-0AF4-4455-99DB-827DB3B67948}" type="TxLink">
            <a:rPr lang="en-US" sz="1000" b="1" i="0" u="none" strike="noStrike" baseline="0">
              <a:solidFill>
                <a:srgbClr val="0000D4"/>
              </a:solidFill>
              <a:latin typeface="Arial"/>
              <a:cs typeface="Arial"/>
            </a:rPr>
            <a:pPr algn="l" rtl="0">
              <a:defRPr sz="1000"/>
            </a:pPr>
            <a:t>0.128</a:t>
          </a:fld>
          <a:endParaRPr lang="en-US"/>
        </a:p>
      </cdr:txBody>
    </cdr:sp>
  </cdr:relSizeAnchor>
  <cdr:relSizeAnchor xmlns:cdr="http://schemas.openxmlformats.org/drawingml/2006/chartDrawing">
    <cdr:from>
      <cdr:x>0.38951</cdr:x>
      <cdr:y>0.0697</cdr:y>
    </cdr:from>
    <cdr:to>
      <cdr:x>0.41053</cdr:x>
      <cdr:y>0.11042</cdr:y>
    </cdr:to>
    <cdr:sp macro="" textlink="Embu_Tit!$E$14">
      <cdr:nvSpPr>
        <cdr:cNvPr id="166920" name="Text Box 8"/>
        <cdr:cNvSpPr txBox="1">
          <a:spLocks xmlns:a="http://schemas.openxmlformats.org/drawingml/2006/main" noChangeArrowheads="1" noTextEdit="1"/>
        </cdr:cNvSpPr>
      </cdr:nvSpPr>
      <cdr:spPr bwMode="auto">
        <a:xfrm xmlns:a="http://schemas.openxmlformats.org/drawingml/2006/main">
          <a:off x="3517134" y="354518"/>
          <a:ext cx="189804" cy="20711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32004" rIns="0" bIns="0" anchor="t" upright="1"/>
        <a:lstStyle xmlns:a="http://schemas.openxmlformats.org/drawingml/2006/main"/>
        <a:p xmlns:a="http://schemas.openxmlformats.org/drawingml/2006/main">
          <a:pPr algn="l" rtl="0">
            <a:defRPr sz="1000"/>
          </a:pPr>
          <a:fld id="{05456272-A504-4E53-ABA3-F2AE0ED57B3A}" type="TxLink">
            <a:rPr lang="en-US" sz="1000" b="0" i="0" u="none" strike="noStrike" baseline="0">
              <a:solidFill>
                <a:srgbClr val="000000"/>
              </a:solidFill>
              <a:latin typeface="Arial Black"/>
            </a:rPr>
            <a:pPr algn="l" rtl="0">
              <a:defRPr sz="1000"/>
            </a:pPr>
            <a:t>re </a:t>
          </a:fld>
          <a:endParaRPr lang="en-US" sz="1000" b="0" i="0" u="none" strike="noStrike" baseline="0">
            <a:solidFill>
              <a:srgbClr val="000000"/>
            </a:solidFill>
            <a:latin typeface="Arial Black"/>
          </a:endParaRPr>
        </a:p>
      </cdr:txBody>
    </cdr:sp>
  </cdr:relSizeAnchor>
  <cdr:relSizeAnchor xmlns:cdr="http://schemas.openxmlformats.org/drawingml/2006/chartDrawing">
    <cdr:from>
      <cdr:x>0.40753</cdr:x>
      <cdr:y>0.0697</cdr:y>
    </cdr:from>
    <cdr:to>
      <cdr:x>0.44909</cdr:x>
      <cdr:y>0.11042</cdr:y>
    </cdr:to>
    <cdr:sp macro="" textlink="Embu_Tit!$E$15">
      <cdr:nvSpPr>
        <cdr:cNvPr id="166921" name="Text Box 9"/>
        <cdr:cNvSpPr txBox="1">
          <a:spLocks xmlns:a="http://schemas.openxmlformats.org/drawingml/2006/main" noChangeArrowheads="1" noTextEdit="1"/>
        </cdr:cNvSpPr>
      </cdr:nvSpPr>
      <cdr:spPr bwMode="auto">
        <a:xfrm xmlns:a="http://schemas.openxmlformats.org/drawingml/2006/main">
          <a:off x="3679890" y="354518"/>
          <a:ext cx="375274" cy="20711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fld id="{BEA1233B-B134-4903-8B55-C652788F8543}" type="TxLink">
            <a:rPr lang="en-US" sz="1000" b="1" i="0" u="none" strike="noStrike" baseline="0">
              <a:solidFill>
                <a:srgbClr val="0000D4"/>
              </a:solidFill>
              <a:latin typeface="Arial"/>
              <a:cs typeface="Arial"/>
            </a:rPr>
            <a:pPr algn="l" rtl="0">
              <a:defRPr sz="1000"/>
            </a:pPr>
            <a:t>3.410</a:t>
          </a:fld>
          <a:endParaRPr lang="en-US"/>
        </a:p>
      </cdr:txBody>
    </cdr:sp>
  </cdr:relSizeAnchor>
  <cdr:relSizeAnchor xmlns:cdr="http://schemas.openxmlformats.org/drawingml/2006/chartDrawing">
    <cdr:from>
      <cdr:x>0.4461</cdr:x>
      <cdr:y>0.0697</cdr:y>
    </cdr:from>
    <cdr:to>
      <cdr:x>0.47355</cdr:x>
      <cdr:y>0.11042</cdr:y>
    </cdr:to>
    <cdr:sp macro="" textlink="Embu_Tit!$G$14">
      <cdr:nvSpPr>
        <cdr:cNvPr id="166922" name="Text Box 10"/>
        <cdr:cNvSpPr txBox="1">
          <a:spLocks xmlns:a="http://schemas.openxmlformats.org/drawingml/2006/main" noChangeArrowheads="1" noTextEdit="1"/>
        </cdr:cNvSpPr>
      </cdr:nvSpPr>
      <cdr:spPr bwMode="auto">
        <a:xfrm xmlns:a="http://schemas.openxmlformats.org/drawingml/2006/main">
          <a:off x="4028116" y="354518"/>
          <a:ext cx="247865" cy="20711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32004" rIns="0" bIns="0" anchor="t" upright="1"/>
        <a:lstStyle xmlns:a="http://schemas.openxmlformats.org/drawingml/2006/main"/>
        <a:p xmlns:a="http://schemas.openxmlformats.org/drawingml/2006/main">
          <a:pPr algn="l" rtl="0">
            <a:defRPr sz="1000"/>
          </a:pPr>
          <a:fld id="{AEA65747-78CD-43A6-980D-DCCD84B4D846}" type="TxLink">
            <a:rPr lang="en-US" sz="1000" b="0" i="0" u="none" strike="noStrike" baseline="0">
              <a:solidFill>
                <a:srgbClr val="000000"/>
              </a:solidFill>
              <a:latin typeface="Arial Black"/>
            </a:rPr>
            <a:pPr algn="l" rtl="0">
              <a:defRPr sz="1000"/>
            </a:pPr>
            <a:t>Y0</a:t>
          </a:fld>
          <a:endParaRPr lang="en-US" sz="1000" b="0" i="0" u="none" strike="noStrike" baseline="0">
            <a:solidFill>
              <a:srgbClr val="000000"/>
            </a:solidFill>
            <a:latin typeface="Arial Black"/>
          </a:endParaRPr>
        </a:p>
      </cdr:txBody>
    </cdr:sp>
  </cdr:relSizeAnchor>
  <cdr:relSizeAnchor xmlns:cdr="http://schemas.openxmlformats.org/drawingml/2006/chartDrawing">
    <cdr:from>
      <cdr:x>0.47055</cdr:x>
      <cdr:y>0.0697</cdr:y>
    </cdr:from>
    <cdr:to>
      <cdr:x>0.50865</cdr:x>
      <cdr:y>0.11042</cdr:y>
    </cdr:to>
    <cdr:sp macro="" textlink="Embu_Tit!$G$15">
      <cdr:nvSpPr>
        <cdr:cNvPr id="166923" name="Text Box 11"/>
        <cdr:cNvSpPr txBox="1">
          <a:spLocks xmlns:a="http://schemas.openxmlformats.org/drawingml/2006/main" noChangeArrowheads="1" noTextEdit="1"/>
        </cdr:cNvSpPr>
      </cdr:nvSpPr>
      <cdr:spPr bwMode="auto">
        <a:xfrm xmlns:a="http://schemas.openxmlformats.org/drawingml/2006/main">
          <a:off x="4248933" y="354518"/>
          <a:ext cx="344032" cy="20711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fld id="{61ED9885-5BCA-4A59-A533-69DF535096BC}" type="TxLink">
            <a:rPr lang="en-US" sz="1000" b="1" i="0" u="none" strike="noStrike" baseline="0">
              <a:solidFill>
                <a:srgbClr val="0000D4"/>
              </a:solidFill>
              <a:latin typeface="Arial"/>
              <a:cs typeface="Arial"/>
            </a:rPr>
            <a:pPr algn="l" rtl="0">
              <a:defRPr sz="1000"/>
            </a:pPr>
            <a:t>0.950</a:t>
          </a:fld>
          <a:endParaRPr lang="en-US"/>
        </a:p>
      </cdr:txBody>
    </cdr:sp>
  </cdr:relSizeAnchor>
  <cdr:relSizeAnchor xmlns:cdr="http://schemas.openxmlformats.org/drawingml/2006/chartDrawing">
    <cdr:from>
      <cdr:x>0.50566</cdr:x>
      <cdr:y>0.0697</cdr:y>
    </cdr:from>
    <cdr:to>
      <cdr:x>0.53485</cdr:x>
      <cdr:y>0.11042</cdr:y>
    </cdr:to>
    <cdr:sp macro="" textlink="Embu_Tit!$H$14">
      <cdr:nvSpPr>
        <cdr:cNvPr id="166924" name="Text Box 12"/>
        <cdr:cNvSpPr txBox="1">
          <a:spLocks xmlns:a="http://schemas.openxmlformats.org/drawingml/2006/main" noChangeArrowheads="1" noTextEdit="1"/>
        </cdr:cNvSpPr>
      </cdr:nvSpPr>
      <cdr:spPr bwMode="auto">
        <a:xfrm xmlns:a="http://schemas.openxmlformats.org/drawingml/2006/main">
          <a:off x="4565917" y="354518"/>
          <a:ext cx="263577" cy="20711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32004" rIns="0" bIns="0" anchor="t" upright="1"/>
        <a:lstStyle xmlns:a="http://schemas.openxmlformats.org/drawingml/2006/main"/>
        <a:p xmlns:a="http://schemas.openxmlformats.org/drawingml/2006/main">
          <a:pPr algn="l" rtl="0">
            <a:defRPr sz="1000"/>
          </a:pPr>
          <a:fld id="{ABB990B0-221E-44DB-A5B5-716E7708ED79}" type="TxLink">
            <a:rPr lang="en-US" sz="1000" b="0" i="0" u="none" strike="noStrike" baseline="0">
              <a:solidFill>
                <a:srgbClr val="000000"/>
              </a:solidFill>
              <a:latin typeface="Arial Black"/>
            </a:rPr>
            <a:pPr algn="l" rtl="0">
              <a:defRPr sz="1000"/>
            </a:pPr>
            <a:t>O0</a:t>
          </a:fld>
          <a:endParaRPr lang="en-US" sz="1000" b="0" i="0" u="none" strike="noStrike" baseline="0">
            <a:solidFill>
              <a:srgbClr val="000000"/>
            </a:solidFill>
            <a:latin typeface="Arial Black"/>
          </a:endParaRPr>
        </a:p>
      </cdr:txBody>
    </cdr:sp>
  </cdr:relSizeAnchor>
  <cdr:relSizeAnchor xmlns:cdr="http://schemas.openxmlformats.org/drawingml/2006/chartDrawing">
    <cdr:from>
      <cdr:x>0.53185</cdr:x>
      <cdr:y>0.0643</cdr:y>
    </cdr:from>
    <cdr:to>
      <cdr:x>0.58108</cdr:x>
      <cdr:y>0.11582</cdr:y>
    </cdr:to>
    <cdr:sp macro="" textlink="Embu_Tit!$H$15">
      <cdr:nvSpPr>
        <cdr:cNvPr id="166925" name="Text Box 13"/>
        <cdr:cNvSpPr txBox="1">
          <a:spLocks xmlns:a="http://schemas.openxmlformats.org/drawingml/2006/main" noChangeArrowheads="1" noTextEdit="1"/>
        </cdr:cNvSpPr>
      </cdr:nvSpPr>
      <cdr:spPr bwMode="auto">
        <a:xfrm xmlns:a="http://schemas.openxmlformats.org/drawingml/2006/main">
          <a:off x="4802446" y="327052"/>
          <a:ext cx="444532" cy="26204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fld id="{3CBD2B65-763E-422E-B7C1-66B7017E1917}" type="TxLink">
            <a:rPr lang="en-US" sz="1000" b="1" i="0" u="none" strike="noStrike" baseline="0">
              <a:solidFill>
                <a:srgbClr val="0000D4"/>
              </a:solidFill>
              <a:latin typeface="Arial"/>
              <a:cs typeface="Arial"/>
            </a:rPr>
            <a:pPr algn="l" rtl="0">
              <a:defRPr sz="1000"/>
            </a:pPr>
            <a:t>16.170</a:t>
          </a:fld>
          <a:endParaRPr lang="en-US"/>
        </a:p>
      </cdr:txBody>
    </cdr:sp>
  </cdr:relSizeAnchor>
  <cdr:relSizeAnchor xmlns:cdr="http://schemas.openxmlformats.org/drawingml/2006/chartDrawing">
    <cdr:from>
      <cdr:x>0.03941</cdr:x>
      <cdr:y>0.01303</cdr:y>
    </cdr:from>
    <cdr:to>
      <cdr:x>0.64322</cdr:x>
      <cdr:y>0.05228</cdr:y>
    </cdr:to>
    <cdr:sp macro="" textlink="">
      <cdr:nvSpPr>
        <cdr:cNvPr id="166926" name="Text Box 14"/>
        <cdr:cNvSpPr txBox="1">
          <a:spLocks xmlns:a="http://schemas.openxmlformats.org/drawingml/2006/main" noChangeArrowheads="1"/>
        </cdr:cNvSpPr>
      </cdr:nvSpPr>
      <cdr:spPr bwMode="auto">
        <a:xfrm xmlns:a="http://schemas.openxmlformats.org/drawingml/2006/main">
          <a:off x="359367" y="69552"/>
          <a:ext cx="5458061" cy="20002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en-US" sz="1000" b="1" i="0" baseline="0">
              <a:effectLst/>
              <a:latin typeface="+mn-lt"/>
              <a:ea typeface="+mn-ea"/>
              <a:cs typeface="+mn-cs"/>
            </a:rPr>
            <a:t>No N, 1.2 t </a:t>
          </a:r>
          <a:r>
            <a:rPr lang="en-US" sz="975" b="1" i="0" u="none" strike="noStrike" baseline="0">
              <a:solidFill>
                <a:srgbClr val="000000"/>
              </a:solidFill>
              <a:latin typeface="Arial"/>
              <a:cs typeface="Arial"/>
            </a:rPr>
            <a:t> t Tithonia without inert fraction</a:t>
          </a:r>
        </a:p>
      </cdr:txBody>
    </cdr:sp>
  </cdr:relSizeAnchor>
  <cdr:relSizeAnchor xmlns:cdr="http://schemas.openxmlformats.org/drawingml/2006/chartDrawing">
    <cdr:from>
      <cdr:x>0.61354</cdr:x>
      <cdr:y>0.05866</cdr:y>
    </cdr:from>
    <cdr:to>
      <cdr:x>0.69468</cdr:x>
      <cdr:y>0.10159</cdr:y>
    </cdr:to>
    <cdr:sp macro="" textlink="">
      <cdr:nvSpPr>
        <cdr:cNvPr id="166928" name="Text Box 16"/>
        <cdr:cNvSpPr txBox="1">
          <a:spLocks xmlns:a="http://schemas.openxmlformats.org/drawingml/2006/main" noChangeArrowheads="1"/>
        </cdr:cNvSpPr>
      </cdr:nvSpPr>
      <cdr:spPr bwMode="auto">
        <a:xfrm xmlns:a="http://schemas.openxmlformats.org/drawingml/2006/main">
          <a:off x="5549109" y="302081"/>
          <a:ext cx="733406" cy="21877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0.15107</cdr:x>
      <cdr:y>0.07145</cdr:y>
    </cdr:from>
    <cdr:to>
      <cdr:x>0.20079</cdr:x>
      <cdr:y>0.11242</cdr:y>
    </cdr:to>
    <cdr:sp macro="" textlink="Embu_Tit!$A$15">
      <cdr:nvSpPr>
        <cdr:cNvPr id="166936" name="Text Box 24"/>
        <cdr:cNvSpPr txBox="1">
          <a:spLocks xmlns:a="http://schemas.openxmlformats.org/drawingml/2006/main" noChangeArrowheads="1" noTextEdit="1"/>
        </cdr:cNvSpPr>
      </cdr:nvSpPr>
      <cdr:spPr bwMode="auto">
        <a:xfrm xmlns:a="http://schemas.openxmlformats.org/drawingml/2006/main">
          <a:off x="1364110" y="363407"/>
          <a:ext cx="448956" cy="20838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fld id="{99C6DE1A-C769-4631-9428-BDB5B597BF92}" type="TxLink">
            <a:rPr lang="en-US" sz="1000" b="1" i="0" u="none" strike="noStrike" baseline="0">
              <a:solidFill>
                <a:srgbClr val="0000D4"/>
              </a:solidFill>
              <a:latin typeface="Arial"/>
              <a:cs typeface="Arial"/>
            </a:rPr>
            <a:pPr algn="l" rtl="0">
              <a:defRPr sz="1000"/>
            </a:pPr>
            <a:t>4.186</a:t>
          </a:fld>
          <a:endParaRPr lang="en-US"/>
        </a:p>
      </cdr:txBody>
    </cdr:sp>
  </cdr:relSizeAnchor>
</c:userShapes>
</file>

<file path=xl/drawings/drawing13.xml><?xml version="1.0" encoding="utf-8"?>
<c:userShapes xmlns:c="http://schemas.openxmlformats.org/drawingml/2006/chart">
  <cdr:relSizeAnchor xmlns:cdr="http://schemas.openxmlformats.org/drawingml/2006/chartDrawing">
    <cdr:from>
      <cdr:x>0.33105</cdr:x>
      <cdr:y>0.0643</cdr:y>
    </cdr:from>
    <cdr:to>
      <cdr:x>0.35925</cdr:x>
      <cdr:y>0.10502</cdr:y>
    </cdr:to>
    <cdr:sp macro="" textlink="Embu_Tit!$D$14">
      <cdr:nvSpPr>
        <cdr:cNvPr id="166913" name="Text Box 1"/>
        <cdr:cNvSpPr txBox="1">
          <a:spLocks xmlns:a="http://schemas.openxmlformats.org/drawingml/2006/main" noChangeArrowheads="1" noTextEdit="1"/>
        </cdr:cNvSpPr>
      </cdr:nvSpPr>
      <cdr:spPr bwMode="auto">
        <a:xfrm xmlns:a="http://schemas.openxmlformats.org/drawingml/2006/main">
          <a:off x="2995604" y="330835"/>
          <a:ext cx="254903" cy="20752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32004" rIns="0" bIns="0" anchor="t" upright="1"/>
        <a:lstStyle xmlns:a="http://schemas.openxmlformats.org/drawingml/2006/main"/>
        <a:p xmlns:a="http://schemas.openxmlformats.org/drawingml/2006/main">
          <a:pPr algn="l" rtl="0">
            <a:defRPr sz="1000"/>
          </a:pPr>
          <a:fld id="{9FDC3F34-BB8B-4BCB-8F72-7E9CF44C8BCC}" type="TxLink">
            <a:rPr lang="en-US" sz="1000" b="0" i="0" u="none" strike="noStrike" baseline="0">
              <a:solidFill>
                <a:srgbClr val="000000"/>
              </a:solidFill>
              <a:latin typeface="Arial Black"/>
            </a:rPr>
            <a:pPr algn="l" rtl="0">
              <a:defRPr sz="1000"/>
            </a:pPr>
            <a:t>h</a:t>
          </a:fld>
          <a:endParaRPr lang="en-US" sz="1000" b="0" i="0" u="none" strike="noStrike" baseline="0">
            <a:solidFill>
              <a:srgbClr val="000000"/>
            </a:solidFill>
            <a:latin typeface="Arial Black"/>
          </a:endParaRPr>
        </a:p>
      </cdr:txBody>
    </cdr:sp>
  </cdr:relSizeAnchor>
  <cdr:relSizeAnchor xmlns:cdr="http://schemas.openxmlformats.org/drawingml/2006/chartDrawing">
    <cdr:from>
      <cdr:x>0.11238</cdr:x>
      <cdr:y>0.07092</cdr:y>
    </cdr:from>
    <cdr:to>
      <cdr:x>0.18782</cdr:x>
      <cdr:y>0.10919</cdr:y>
    </cdr:to>
    <cdr:sp macro="" textlink="Embu_Tit!$A$14">
      <cdr:nvSpPr>
        <cdr:cNvPr id="166914" name="Text Box 2"/>
        <cdr:cNvSpPr txBox="1">
          <a:spLocks xmlns:a="http://schemas.openxmlformats.org/drawingml/2006/main" noChangeArrowheads="1" noTextEdit="1"/>
        </cdr:cNvSpPr>
      </cdr:nvSpPr>
      <cdr:spPr bwMode="auto">
        <a:xfrm xmlns:a="http://schemas.openxmlformats.org/drawingml/2006/main">
          <a:off x="1014758" y="360749"/>
          <a:ext cx="681200" cy="19465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32004" rIns="0" bIns="0" anchor="t" upright="1"/>
        <a:lstStyle xmlns:a="http://schemas.openxmlformats.org/drawingml/2006/main"/>
        <a:p xmlns:a="http://schemas.openxmlformats.org/drawingml/2006/main">
          <a:pPr algn="l" rtl="0">
            <a:defRPr sz="1000"/>
          </a:pPr>
          <a:fld id="{F46E5F6B-E274-4E7C-BFD2-870D82231009}" type="TxLink">
            <a:rPr lang="en-US" sz="1000" b="0" i="0" u="none" strike="noStrike" baseline="0">
              <a:solidFill>
                <a:srgbClr val="000000"/>
              </a:solidFill>
              <a:latin typeface="Arial Black"/>
            </a:rPr>
            <a:pPr algn="l" rtl="0">
              <a:defRPr sz="1000"/>
            </a:pPr>
            <a:t> i</a:t>
          </a:fld>
          <a:endParaRPr lang="en-US" sz="1000" b="0" i="0" u="none" strike="noStrike" baseline="0">
            <a:solidFill>
              <a:srgbClr val="000000"/>
            </a:solidFill>
            <a:latin typeface="Arial Black"/>
          </a:endParaRPr>
        </a:p>
      </cdr:txBody>
    </cdr:sp>
  </cdr:relSizeAnchor>
  <cdr:relSizeAnchor xmlns:cdr="http://schemas.openxmlformats.org/drawingml/2006/chartDrawing">
    <cdr:from>
      <cdr:x>0.19568</cdr:x>
      <cdr:y>0.06034</cdr:y>
    </cdr:from>
    <cdr:to>
      <cdr:x>0.22487</cdr:x>
      <cdr:y>0.10106</cdr:y>
    </cdr:to>
    <cdr:sp macro="" textlink="Embu_Tit!$B$14">
      <cdr:nvSpPr>
        <cdr:cNvPr id="166915" name="Text Box 3"/>
        <cdr:cNvSpPr txBox="1">
          <a:spLocks xmlns:a="http://schemas.openxmlformats.org/drawingml/2006/main" noChangeArrowheads="1" noTextEdit="1"/>
        </cdr:cNvSpPr>
      </cdr:nvSpPr>
      <cdr:spPr bwMode="auto">
        <a:xfrm xmlns:a="http://schemas.openxmlformats.org/drawingml/2006/main">
          <a:off x="1766968" y="306893"/>
          <a:ext cx="263577" cy="20711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32004" rIns="0" bIns="0" anchor="t" upright="1"/>
        <a:lstStyle xmlns:a="http://schemas.openxmlformats.org/drawingml/2006/main"/>
        <a:p xmlns:a="http://schemas.openxmlformats.org/drawingml/2006/main">
          <a:pPr algn="l" rtl="0">
            <a:defRPr sz="1000"/>
          </a:pPr>
          <a:fld id="{0F4ED7C4-D3E7-4FC9-B167-D52664540693}" type="TxLink">
            <a:rPr lang="en-US" sz="1000" b="0" i="0" u="none" strike="noStrike" baseline="0">
              <a:solidFill>
                <a:srgbClr val="000000"/>
              </a:solidFill>
              <a:latin typeface="Arial Black"/>
            </a:rPr>
            <a:pPr algn="l" rtl="0">
              <a:defRPr sz="1000"/>
            </a:pPr>
            <a:t>ky</a:t>
          </a:fld>
          <a:endParaRPr lang="en-US" sz="1000" b="0" i="0" u="none" strike="noStrike" baseline="0">
            <a:solidFill>
              <a:srgbClr val="000000"/>
            </a:solidFill>
            <a:latin typeface="Arial Black"/>
          </a:endParaRPr>
        </a:p>
      </cdr:txBody>
    </cdr:sp>
  </cdr:relSizeAnchor>
  <cdr:relSizeAnchor xmlns:cdr="http://schemas.openxmlformats.org/drawingml/2006/chartDrawing">
    <cdr:from>
      <cdr:x>0.22188</cdr:x>
      <cdr:y>0.06396</cdr:y>
    </cdr:from>
    <cdr:to>
      <cdr:x>0.26443</cdr:x>
      <cdr:y>0.10493</cdr:y>
    </cdr:to>
    <cdr:sp macro="" textlink="Embu_Tit!$B$15">
      <cdr:nvSpPr>
        <cdr:cNvPr id="166916" name="Text Box 4"/>
        <cdr:cNvSpPr txBox="1">
          <a:spLocks xmlns:a="http://schemas.openxmlformats.org/drawingml/2006/main" noChangeArrowheads="1" noTextEdit="1"/>
        </cdr:cNvSpPr>
      </cdr:nvSpPr>
      <cdr:spPr bwMode="auto">
        <a:xfrm xmlns:a="http://schemas.openxmlformats.org/drawingml/2006/main">
          <a:off x="2003497" y="325307"/>
          <a:ext cx="384214" cy="20838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fld id="{6303DEF3-0EF6-4452-914A-7E8A54E00AAF}" type="TxLink">
            <a:rPr lang="en-US" sz="1000" b="1" i="0" u="none" strike="noStrike" baseline="0">
              <a:solidFill>
                <a:srgbClr val="0000D4"/>
              </a:solidFill>
              <a:latin typeface="Arial"/>
              <a:cs typeface="Arial"/>
            </a:rPr>
            <a:pPr algn="l" rtl="0">
              <a:defRPr sz="1000"/>
            </a:pPr>
            <a:t>0.800</a:t>
          </a:fld>
          <a:endParaRPr lang="en-US"/>
        </a:p>
      </cdr:txBody>
    </cdr:sp>
  </cdr:relSizeAnchor>
  <cdr:relSizeAnchor xmlns:cdr="http://schemas.openxmlformats.org/drawingml/2006/chartDrawing">
    <cdr:from>
      <cdr:x>0.2704</cdr:x>
      <cdr:y>0.06243</cdr:y>
    </cdr:from>
    <cdr:to>
      <cdr:x>0.29909</cdr:x>
      <cdr:y>0.10315</cdr:y>
    </cdr:to>
    <cdr:sp macro="" textlink="Embu_Tit!$C$14">
      <cdr:nvSpPr>
        <cdr:cNvPr id="166917" name="Text Box 5"/>
        <cdr:cNvSpPr txBox="1">
          <a:spLocks xmlns:a="http://schemas.openxmlformats.org/drawingml/2006/main" noChangeArrowheads="1" noTextEdit="1"/>
        </cdr:cNvSpPr>
      </cdr:nvSpPr>
      <cdr:spPr bwMode="auto">
        <a:xfrm xmlns:a="http://schemas.openxmlformats.org/drawingml/2006/main">
          <a:off x="2441620" y="317527"/>
          <a:ext cx="259062" cy="20711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32004" rIns="0" bIns="0" anchor="t" upright="1"/>
        <a:lstStyle xmlns:a="http://schemas.openxmlformats.org/drawingml/2006/main"/>
        <a:p xmlns:a="http://schemas.openxmlformats.org/drawingml/2006/main">
          <a:pPr algn="l" rtl="0">
            <a:defRPr sz="1000"/>
          </a:pPr>
          <a:fld id="{13ACCA59-74DF-4866-BB12-2DAD2EB5CE21}" type="TxLink">
            <a:rPr lang="en-US" sz="1000" b="0" i="0" u="none" strike="noStrike" baseline="0">
              <a:solidFill>
                <a:srgbClr val="000000"/>
              </a:solidFill>
              <a:latin typeface="Arial Black"/>
            </a:rPr>
            <a:pPr algn="l" rtl="0">
              <a:defRPr sz="1000"/>
            </a:pPr>
            <a:t>ko</a:t>
          </a:fld>
          <a:endParaRPr lang="en-US" sz="1000" b="0" i="0" u="none" strike="noStrike" baseline="0">
            <a:solidFill>
              <a:srgbClr val="000000"/>
            </a:solidFill>
            <a:latin typeface="Arial Black"/>
          </a:endParaRPr>
        </a:p>
      </cdr:txBody>
    </cdr:sp>
  </cdr:relSizeAnchor>
  <cdr:relSizeAnchor xmlns:cdr="http://schemas.openxmlformats.org/drawingml/2006/chartDrawing">
    <cdr:from>
      <cdr:x>0.2973</cdr:x>
      <cdr:y>0.06957</cdr:y>
    </cdr:from>
    <cdr:to>
      <cdr:x>0.35518</cdr:x>
      <cdr:y>0.11054</cdr:y>
    </cdr:to>
    <cdr:sp macro="" textlink="Embu_Tit!$C$15">
      <cdr:nvSpPr>
        <cdr:cNvPr id="166918" name="Text Box 6"/>
        <cdr:cNvSpPr txBox="1">
          <a:spLocks xmlns:a="http://schemas.openxmlformats.org/drawingml/2006/main" noChangeArrowheads="1" noTextEdit="1"/>
        </cdr:cNvSpPr>
      </cdr:nvSpPr>
      <cdr:spPr bwMode="auto">
        <a:xfrm xmlns:a="http://schemas.openxmlformats.org/drawingml/2006/main">
          <a:off x="2684513" y="353882"/>
          <a:ext cx="522639" cy="20838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fld id="{133C232C-CF7D-4DF0-A305-7F23BEFCE6F7}" type="TxLink">
            <a:rPr lang="en-US" sz="1000" b="1" i="0" u="none" strike="noStrike" baseline="0">
              <a:solidFill>
                <a:srgbClr val="0000D4"/>
              </a:solidFill>
              <a:latin typeface="Arial"/>
              <a:cs typeface="Arial"/>
            </a:rPr>
            <a:pPr algn="l" rtl="0">
              <a:defRPr sz="1000"/>
            </a:pPr>
            <a:t>0.006</a:t>
          </a:fld>
          <a:endParaRPr lang="en-US"/>
        </a:p>
      </cdr:txBody>
    </cdr:sp>
  </cdr:relSizeAnchor>
  <cdr:relSizeAnchor xmlns:cdr="http://schemas.openxmlformats.org/drawingml/2006/chartDrawing">
    <cdr:from>
      <cdr:x>0.35218</cdr:x>
      <cdr:y>0.06957</cdr:y>
    </cdr:from>
    <cdr:to>
      <cdr:x>0.3925</cdr:x>
      <cdr:y>0.11054</cdr:y>
    </cdr:to>
    <cdr:sp macro="" textlink="Embu_Tit!$D$15">
      <cdr:nvSpPr>
        <cdr:cNvPr id="166919" name="Text Box 7"/>
        <cdr:cNvSpPr txBox="1">
          <a:spLocks xmlns:a="http://schemas.openxmlformats.org/drawingml/2006/main" noChangeArrowheads="1" noTextEdit="1"/>
        </cdr:cNvSpPr>
      </cdr:nvSpPr>
      <cdr:spPr bwMode="auto">
        <a:xfrm xmlns:a="http://schemas.openxmlformats.org/drawingml/2006/main">
          <a:off x="3180104" y="353882"/>
          <a:ext cx="364078" cy="20838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fld id="{F097565B-0AF4-4455-99DB-827DB3B67948}" type="TxLink">
            <a:rPr lang="en-US" sz="1000" b="1" i="0" u="none" strike="noStrike" baseline="0">
              <a:solidFill>
                <a:srgbClr val="0000D4"/>
              </a:solidFill>
              <a:latin typeface="Arial"/>
              <a:cs typeface="Arial"/>
            </a:rPr>
            <a:pPr algn="l" rtl="0">
              <a:defRPr sz="1000"/>
            </a:pPr>
            <a:t>0.128</a:t>
          </a:fld>
          <a:endParaRPr lang="en-US"/>
        </a:p>
      </cdr:txBody>
    </cdr:sp>
  </cdr:relSizeAnchor>
  <cdr:relSizeAnchor xmlns:cdr="http://schemas.openxmlformats.org/drawingml/2006/chartDrawing">
    <cdr:from>
      <cdr:x>0.38951</cdr:x>
      <cdr:y>0.0697</cdr:y>
    </cdr:from>
    <cdr:to>
      <cdr:x>0.41053</cdr:x>
      <cdr:y>0.11042</cdr:y>
    </cdr:to>
    <cdr:sp macro="" textlink="Embu_Tit!$E$14">
      <cdr:nvSpPr>
        <cdr:cNvPr id="166920" name="Text Box 8"/>
        <cdr:cNvSpPr txBox="1">
          <a:spLocks xmlns:a="http://schemas.openxmlformats.org/drawingml/2006/main" noChangeArrowheads="1" noTextEdit="1"/>
        </cdr:cNvSpPr>
      </cdr:nvSpPr>
      <cdr:spPr bwMode="auto">
        <a:xfrm xmlns:a="http://schemas.openxmlformats.org/drawingml/2006/main">
          <a:off x="3517134" y="354518"/>
          <a:ext cx="189804" cy="20711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32004" rIns="0" bIns="0" anchor="t" upright="1"/>
        <a:lstStyle xmlns:a="http://schemas.openxmlformats.org/drawingml/2006/main"/>
        <a:p xmlns:a="http://schemas.openxmlformats.org/drawingml/2006/main">
          <a:pPr algn="l" rtl="0">
            <a:defRPr sz="1000"/>
          </a:pPr>
          <a:fld id="{05456272-A504-4E53-ABA3-F2AE0ED57B3A}" type="TxLink">
            <a:rPr lang="en-US" sz="1000" b="0" i="0" u="none" strike="noStrike" baseline="0">
              <a:solidFill>
                <a:srgbClr val="000000"/>
              </a:solidFill>
              <a:latin typeface="Arial Black"/>
            </a:rPr>
            <a:pPr algn="l" rtl="0">
              <a:defRPr sz="1000"/>
            </a:pPr>
            <a:t>re </a:t>
          </a:fld>
          <a:endParaRPr lang="en-US" sz="1000" b="0" i="0" u="none" strike="noStrike" baseline="0">
            <a:solidFill>
              <a:srgbClr val="000000"/>
            </a:solidFill>
            <a:latin typeface="Arial Black"/>
          </a:endParaRPr>
        </a:p>
      </cdr:txBody>
    </cdr:sp>
  </cdr:relSizeAnchor>
  <cdr:relSizeAnchor xmlns:cdr="http://schemas.openxmlformats.org/drawingml/2006/chartDrawing">
    <cdr:from>
      <cdr:x>0.40753</cdr:x>
      <cdr:y>0.0697</cdr:y>
    </cdr:from>
    <cdr:to>
      <cdr:x>0.44909</cdr:x>
      <cdr:y>0.11042</cdr:y>
    </cdr:to>
    <cdr:sp macro="" textlink="Embu_Tit!$E$15">
      <cdr:nvSpPr>
        <cdr:cNvPr id="166921" name="Text Box 9"/>
        <cdr:cNvSpPr txBox="1">
          <a:spLocks xmlns:a="http://schemas.openxmlformats.org/drawingml/2006/main" noChangeArrowheads="1" noTextEdit="1"/>
        </cdr:cNvSpPr>
      </cdr:nvSpPr>
      <cdr:spPr bwMode="auto">
        <a:xfrm xmlns:a="http://schemas.openxmlformats.org/drawingml/2006/main">
          <a:off x="3679890" y="354518"/>
          <a:ext cx="375274" cy="20711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fld id="{BEA1233B-B134-4903-8B55-C652788F8543}" type="TxLink">
            <a:rPr lang="en-US" sz="1000" b="1" i="0" u="none" strike="noStrike" baseline="0">
              <a:solidFill>
                <a:srgbClr val="0000D4"/>
              </a:solidFill>
              <a:latin typeface="Arial"/>
              <a:cs typeface="Arial"/>
            </a:rPr>
            <a:pPr algn="l" rtl="0">
              <a:defRPr sz="1000"/>
            </a:pPr>
            <a:t>3.410</a:t>
          </a:fld>
          <a:endParaRPr lang="en-US"/>
        </a:p>
      </cdr:txBody>
    </cdr:sp>
  </cdr:relSizeAnchor>
  <cdr:relSizeAnchor xmlns:cdr="http://schemas.openxmlformats.org/drawingml/2006/chartDrawing">
    <cdr:from>
      <cdr:x>0.4461</cdr:x>
      <cdr:y>0.0697</cdr:y>
    </cdr:from>
    <cdr:to>
      <cdr:x>0.47355</cdr:x>
      <cdr:y>0.11042</cdr:y>
    </cdr:to>
    <cdr:sp macro="" textlink="Embu_Tit!$G$14">
      <cdr:nvSpPr>
        <cdr:cNvPr id="166922" name="Text Box 10"/>
        <cdr:cNvSpPr txBox="1">
          <a:spLocks xmlns:a="http://schemas.openxmlformats.org/drawingml/2006/main" noChangeArrowheads="1" noTextEdit="1"/>
        </cdr:cNvSpPr>
      </cdr:nvSpPr>
      <cdr:spPr bwMode="auto">
        <a:xfrm xmlns:a="http://schemas.openxmlformats.org/drawingml/2006/main">
          <a:off x="4028116" y="354518"/>
          <a:ext cx="247865" cy="20711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32004" rIns="0" bIns="0" anchor="t" upright="1"/>
        <a:lstStyle xmlns:a="http://schemas.openxmlformats.org/drawingml/2006/main"/>
        <a:p xmlns:a="http://schemas.openxmlformats.org/drawingml/2006/main">
          <a:pPr algn="l" rtl="0">
            <a:defRPr sz="1000"/>
          </a:pPr>
          <a:fld id="{AEA65747-78CD-43A6-980D-DCCD84B4D846}" type="TxLink">
            <a:rPr lang="en-US" sz="1000" b="0" i="0" u="none" strike="noStrike" baseline="0">
              <a:solidFill>
                <a:srgbClr val="000000"/>
              </a:solidFill>
              <a:latin typeface="Arial Black"/>
            </a:rPr>
            <a:pPr algn="l" rtl="0">
              <a:defRPr sz="1000"/>
            </a:pPr>
            <a:t>Y0</a:t>
          </a:fld>
          <a:endParaRPr lang="en-US" sz="1000" b="0" i="0" u="none" strike="noStrike" baseline="0">
            <a:solidFill>
              <a:srgbClr val="000000"/>
            </a:solidFill>
            <a:latin typeface="Arial Black"/>
          </a:endParaRPr>
        </a:p>
      </cdr:txBody>
    </cdr:sp>
  </cdr:relSizeAnchor>
  <cdr:relSizeAnchor xmlns:cdr="http://schemas.openxmlformats.org/drawingml/2006/chartDrawing">
    <cdr:from>
      <cdr:x>0.47055</cdr:x>
      <cdr:y>0.0697</cdr:y>
    </cdr:from>
    <cdr:to>
      <cdr:x>0.50865</cdr:x>
      <cdr:y>0.11042</cdr:y>
    </cdr:to>
    <cdr:sp macro="" textlink="Embu_Tit!$G$15">
      <cdr:nvSpPr>
        <cdr:cNvPr id="166923" name="Text Box 11"/>
        <cdr:cNvSpPr txBox="1">
          <a:spLocks xmlns:a="http://schemas.openxmlformats.org/drawingml/2006/main" noChangeArrowheads="1" noTextEdit="1"/>
        </cdr:cNvSpPr>
      </cdr:nvSpPr>
      <cdr:spPr bwMode="auto">
        <a:xfrm xmlns:a="http://schemas.openxmlformats.org/drawingml/2006/main">
          <a:off x="4248933" y="354518"/>
          <a:ext cx="344032" cy="20711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fld id="{61ED9885-5BCA-4A59-A533-69DF535096BC}" type="TxLink">
            <a:rPr lang="en-US" sz="1000" b="1" i="0" u="none" strike="noStrike" baseline="0">
              <a:solidFill>
                <a:srgbClr val="0000D4"/>
              </a:solidFill>
              <a:latin typeface="Arial"/>
              <a:cs typeface="Arial"/>
            </a:rPr>
            <a:pPr algn="l" rtl="0">
              <a:defRPr sz="1000"/>
            </a:pPr>
            <a:t>0.950</a:t>
          </a:fld>
          <a:endParaRPr lang="en-US"/>
        </a:p>
      </cdr:txBody>
    </cdr:sp>
  </cdr:relSizeAnchor>
  <cdr:relSizeAnchor xmlns:cdr="http://schemas.openxmlformats.org/drawingml/2006/chartDrawing">
    <cdr:from>
      <cdr:x>0.50566</cdr:x>
      <cdr:y>0.0697</cdr:y>
    </cdr:from>
    <cdr:to>
      <cdr:x>0.53485</cdr:x>
      <cdr:y>0.11042</cdr:y>
    </cdr:to>
    <cdr:sp macro="" textlink="Embu_Tit!$H$14">
      <cdr:nvSpPr>
        <cdr:cNvPr id="166924" name="Text Box 12"/>
        <cdr:cNvSpPr txBox="1">
          <a:spLocks xmlns:a="http://schemas.openxmlformats.org/drawingml/2006/main" noChangeArrowheads="1" noTextEdit="1"/>
        </cdr:cNvSpPr>
      </cdr:nvSpPr>
      <cdr:spPr bwMode="auto">
        <a:xfrm xmlns:a="http://schemas.openxmlformats.org/drawingml/2006/main">
          <a:off x="4565917" y="354518"/>
          <a:ext cx="263577" cy="20711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32004" rIns="0" bIns="0" anchor="t" upright="1"/>
        <a:lstStyle xmlns:a="http://schemas.openxmlformats.org/drawingml/2006/main"/>
        <a:p xmlns:a="http://schemas.openxmlformats.org/drawingml/2006/main">
          <a:pPr algn="l" rtl="0">
            <a:defRPr sz="1000"/>
          </a:pPr>
          <a:fld id="{ABB990B0-221E-44DB-A5B5-716E7708ED79}" type="TxLink">
            <a:rPr lang="en-US" sz="1000" b="0" i="0" u="none" strike="noStrike" baseline="0">
              <a:solidFill>
                <a:srgbClr val="000000"/>
              </a:solidFill>
              <a:latin typeface="Arial Black"/>
            </a:rPr>
            <a:pPr algn="l" rtl="0">
              <a:defRPr sz="1000"/>
            </a:pPr>
            <a:t>O0</a:t>
          </a:fld>
          <a:endParaRPr lang="en-US" sz="1000" b="0" i="0" u="none" strike="noStrike" baseline="0">
            <a:solidFill>
              <a:srgbClr val="000000"/>
            </a:solidFill>
            <a:latin typeface="Arial Black"/>
          </a:endParaRPr>
        </a:p>
      </cdr:txBody>
    </cdr:sp>
  </cdr:relSizeAnchor>
  <cdr:relSizeAnchor xmlns:cdr="http://schemas.openxmlformats.org/drawingml/2006/chartDrawing">
    <cdr:from>
      <cdr:x>0.53185</cdr:x>
      <cdr:y>0.0643</cdr:y>
    </cdr:from>
    <cdr:to>
      <cdr:x>0.58108</cdr:x>
      <cdr:y>0.11582</cdr:y>
    </cdr:to>
    <cdr:sp macro="" textlink="Embu_Tit!$H$15">
      <cdr:nvSpPr>
        <cdr:cNvPr id="166925" name="Text Box 13"/>
        <cdr:cNvSpPr txBox="1">
          <a:spLocks xmlns:a="http://schemas.openxmlformats.org/drawingml/2006/main" noChangeArrowheads="1" noTextEdit="1"/>
        </cdr:cNvSpPr>
      </cdr:nvSpPr>
      <cdr:spPr bwMode="auto">
        <a:xfrm xmlns:a="http://schemas.openxmlformats.org/drawingml/2006/main">
          <a:off x="4802446" y="327052"/>
          <a:ext cx="444532" cy="26204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fld id="{3CBD2B65-763E-422E-B7C1-66B7017E1917}" type="TxLink">
            <a:rPr lang="en-US" sz="1000" b="1" i="0" u="none" strike="noStrike" baseline="0">
              <a:solidFill>
                <a:srgbClr val="0000D4"/>
              </a:solidFill>
              <a:latin typeface="Arial"/>
              <a:cs typeface="Arial"/>
            </a:rPr>
            <a:pPr algn="l" rtl="0">
              <a:defRPr sz="1000"/>
            </a:pPr>
            <a:t>16.170</a:t>
          </a:fld>
          <a:endParaRPr lang="en-US"/>
        </a:p>
      </cdr:txBody>
    </cdr:sp>
  </cdr:relSizeAnchor>
  <cdr:relSizeAnchor xmlns:cdr="http://schemas.openxmlformats.org/drawingml/2006/chartDrawing">
    <cdr:from>
      <cdr:x>0.03941</cdr:x>
      <cdr:y>0.01303</cdr:y>
    </cdr:from>
    <cdr:to>
      <cdr:x>0.64322</cdr:x>
      <cdr:y>0.05228</cdr:y>
    </cdr:to>
    <cdr:sp macro="" textlink="">
      <cdr:nvSpPr>
        <cdr:cNvPr id="166926" name="Text Box 14"/>
        <cdr:cNvSpPr txBox="1">
          <a:spLocks xmlns:a="http://schemas.openxmlformats.org/drawingml/2006/main" noChangeArrowheads="1"/>
        </cdr:cNvSpPr>
      </cdr:nvSpPr>
      <cdr:spPr bwMode="auto">
        <a:xfrm xmlns:a="http://schemas.openxmlformats.org/drawingml/2006/main">
          <a:off x="359367" y="69552"/>
          <a:ext cx="5458061" cy="20002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en-US" sz="1000" b="1" i="0" baseline="0">
              <a:effectLst/>
              <a:latin typeface="+mn-lt"/>
              <a:ea typeface="+mn-ea"/>
              <a:cs typeface="+mn-cs"/>
            </a:rPr>
            <a:t>No N, 1.2 t Tithonia </a:t>
          </a:r>
          <a:r>
            <a:rPr lang="en-US" sz="975" b="1" i="0" u="none" strike="noStrike" baseline="0">
              <a:solidFill>
                <a:srgbClr val="000000"/>
              </a:solidFill>
              <a:latin typeface="Arial"/>
              <a:cs typeface="Arial"/>
            </a:rPr>
            <a:t>with inert fraction</a:t>
          </a:r>
        </a:p>
      </cdr:txBody>
    </cdr:sp>
  </cdr:relSizeAnchor>
  <cdr:relSizeAnchor xmlns:cdr="http://schemas.openxmlformats.org/drawingml/2006/chartDrawing">
    <cdr:from>
      <cdr:x>0.61354</cdr:x>
      <cdr:y>0.05866</cdr:y>
    </cdr:from>
    <cdr:to>
      <cdr:x>0.69468</cdr:x>
      <cdr:y>0.10159</cdr:y>
    </cdr:to>
    <cdr:sp macro="" textlink="">
      <cdr:nvSpPr>
        <cdr:cNvPr id="166928" name="Text Box 16"/>
        <cdr:cNvSpPr txBox="1">
          <a:spLocks xmlns:a="http://schemas.openxmlformats.org/drawingml/2006/main" noChangeArrowheads="1"/>
        </cdr:cNvSpPr>
      </cdr:nvSpPr>
      <cdr:spPr bwMode="auto">
        <a:xfrm xmlns:a="http://schemas.openxmlformats.org/drawingml/2006/main">
          <a:off x="5549109" y="302081"/>
          <a:ext cx="733406" cy="21877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0.15107</cdr:x>
      <cdr:y>0.07145</cdr:y>
    </cdr:from>
    <cdr:to>
      <cdr:x>0.20079</cdr:x>
      <cdr:y>0.11242</cdr:y>
    </cdr:to>
    <cdr:sp macro="" textlink="Embu_Tit!$A$15">
      <cdr:nvSpPr>
        <cdr:cNvPr id="166936" name="Text Box 24"/>
        <cdr:cNvSpPr txBox="1">
          <a:spLocks xmlns:a="http://schemas.openxmlformats.org/drawingml/2006/main" noChangeArrowheads="1" noTextEdit="1"/>
        </cdr:cNvSpPr>
      </cdr:nvSpPr>
      <cdr:spPr bwMode="auto">
        <a:xfrm xmlns:a="http://schemas.openxmlformats.org/drawingml/2006/main">
          <a:off x="1364110" y="363407"/>
          <a:ext cx="448956" cy="20838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fld id="{99C6DE1A-C769-4631-9428-BDB5B597BF92}" type="TxLink">
            <a:rPr lang="en-US" sz="1000" b="1" i="0" u="none" strike="noStrike" baseline="0">
              <a:solidFill>
                <a:srgbClr val="0000D4"/>
              </a:solidFill>
              <a:latin typeface="Arial"/>
              <a:cs typeface="Arial"/>
            </a:rPr>
            <a:pPr algn="l" rtl="0">
              <a:defRPr sz="1000"/>
            </a:pPr>
            <a:t>4.186</a:t>
          </a:fld>
          <a:endParaRPr lang="en-US"/>
        </a:p>
      </cdr:txBody>
    </cdr:sp>
  </cdr:relSizeAnchor>
</c:userShapes>
</file>

<file path=xl/drawings/drawing14.xml><?xml version="1.0" encoding="utf-8"?>
<xdr:wsDr xmlns:xdr="http://schemas.openxmlformats.org/drawingml/2006/spreadsheetDrawing" xmlns:a="http://schemas.openxmlformats.org/drawingml/2006/main">
  <xdr:twoCellAnchor>
    <xdr:from>
      <xdr:col>0</xdr:col>
      <xdr:colOff>19050</xdr:colOff>
      <xdr:row>0</xdr:row>
      <xdr:rowOff>19050</xdr:rowOff>
    </xdr:from>
    <xdr:to>
      <xdr:col>10</xdr:col>
      <xdr:colOff>0</xdr:colOff>
      <xdr:row>7</xdr:row>
      <xdr:rowOff>104775</xdr:rowOff>
    </xdr:to>
    <xdr:sp macro="" textlink="">
      <xdr:nvSpPr>
        <xdr:cNvPr id="2" name="Text Box 1">
          <a:hlinkClick xmlns:r="http://schemas.openxmlformats.org/officeDocument/2006/relationships" r:id="rId1"/>
        </xdr:cNvPr>
        <xdr:cNvSpPr txBox="1">
          <a:spLocks noChangeArrowheads="1"/>
        </xdr:cNvSpPr>
      </xdr:nvSpPr>
      <xdr:spPr bwMode="auto">
        <a:xfrm>
          <a:off x="19050" y="19050"/>
          <a:ext cx="6162675" cy="1219200"/>
        </a:xfrm>
        <a:prstGeom prst="rect">
          <a:avLst/>
        </a:prstGeom>
        <a:solidFill>
          <a:srgbClr xmlns:mc="http://schemas.openxmlformats.org/markup-compatibility/2006" xmlns:a14="http://schemas.microsoft.com/office/drawing/2010/main" val="FCF305"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1" i="0" u="none" strike="noStrike" baseline="0">
              <a:solidFill>
                <a:srgbClr val="000000"/>
              </a:solidFill>
              <a:latin typeface="Arial"/>
              <a:cs typeface="Arial"/>
            </a:rPr>
            <a:t>ICBM - different parameter values on different pages. </a:t>
          </a:r>
        </a:p>
        <a:p>
          <a:pPr algn="l" rtl="0">
            <a:defRPr sz="1000"/>
          </a:pPr>
          <a:r>
            <a:rPr lang="en-US" sz="1000" b="1" i="0" u="none" strike="noStrike" baseline="0">
              <a:solidFill>
                <a:srgbClr val="000000"/>
              </a:solidFill>
              <a:latin typeface="Arial"/>
              <a:cs typeface="Arial"/>
            </a:rPr>
            <a:t>Olof Andrén &amp; Thomas Kätterer. prof@oandren.com, Thomas.Katterer@slu.se  </a:t>
          </a:r>
        </a:p>
        <a:p>
          <a:pPr algn="l" rtl="0">
            <a:defRPr sz="1000"/>
          </a:pPr>
          <a:endParaRPr lang="en-US" sz="1000" b="1" i="1" u="none" strike="noStrike" baseline="0">
            <a:solidFill>
              <a:srgbClr val="000000"/>
            </a:solidFill>
            <a:latin typeface="Arial"/>
            <a:cs typeface="Arial"/>
          </a:endParaRPr>
        </a:p>
        <a:p>
          <a:pPr algn="l" rtl="0">
            <a:defRPr sz="1000"/>
          </a:pPr>
          <a:endParaRPr lang="en-US" sz="1000" b="1" i="1" u="none" strike="noStrike" baseline="0">
            <a:solidFill>
              <a:srgbClr val="000000"/>
            </a:solidFill>
            <a:latin typeface="Arial"/>
            <a:cs typeface="Arial"/>
          </a:endParaRPr>
        </a:p>
        <a:p>
          <a:pPr algn="l" rtl="0">
            <a:defRPr sz="1000"/>
          </a:pPr>
          <a:r>
            <a:rPr lang="en-US" sz="1000" b="1" i="1" u="none" strike="noStrike" baseline="0">
              <a:solidFill>
                <a:srgbClr val="000000"/>
              </a:solidFill>
              <a:latin typeface="Arial"/>
              <a:cs typeface="Arial"/>
            </a:rPr>
            <a:t>Changeable values </a:t>
          </a:r>
          <a:r>
            <a:rPr lang="en-US" sz="1000" b="1" i="1" u="none" strike="noStrike" baseline="0">
              <a:solidFill>
                <a:srgbClr val="DD0806"/>
              </a:solidFill>
              <a:latin typeface="Arial"/>
              <a:cs typeface="Arial"/>
            </a:rPr>
            <a:t>red</a:t>
          </a:r>
          <a:r>
            <a:rPr lang="en-US" sz="1000" b="1" i="1" u="none" strike="noStrike" baseline="0">
              <a:solidFill>
                <a:srgbClr val="000000"/>
              </a:solidFill>
              <a:latin typeface="Arial"/>
              <a:cs typeface="Arial"/>
            </a:rPr>
            <a:t>, outputs </a:t>
          </a:r>
          <a:r>
            <a:rPr lang="en-US" sz="1000" b="1" i="1" u="none" strike="noStrike" baseline="0">
              <a:solidFill>
                <a:srgbClr val="0000D4"/>
              </a:solidFill>
              <a:latin typeface="Arial"/>
              <a:cs typeface="Arial"/>
            </a:rPr>
            <a:t>blue</a:t>
          </a:r>
          <a:r>
            <a:rPr lang="en-US" sz="1000" b="1" i="1" u="none" strike="noStrike" baseline="0">
              <a:solidFill>
                <a:srgbClr val="000000"/>
              </a:solidFill>
              <a:latin typeface="Arial"/>
              <a:cs typeface="Arial"/>
            </a:rPr>
            <a:t>, optional input of measurements</a:t>
          </a:r>
          <a:r>
            <a:rPr lang="en-US" sz="1000" b="1" i="1" u="none" strike="noStrike" baseline="0">
              <a:solidFill>
                <a:srgbClr val="0000D4"/>
              </a:solidFill>
              <a:latin typeface="Arial"/>
              <a:cs typeface="Arial"/>
            </a:rPr>
            <a:t> </a:t>
          </a:r>
          <a:r>
            <a:rPr lang="en-US" sz="1000" b="1" i="1" u="none" strike="noStrike" baseline="0">
              <a:solidFill>
                <a:srgbClr val="339966"/>
              </a:solidFill>
              <a:latin typeface="Arial"/>
              <a:cs typeface="Arial"/>
            </a:rPr>
            <a:t>green background</a:t>
          </a:r>
          <a:r>
            <a:rPr lang="en-US" sz="1000" b="1" i="1" u="none" strike="noStrike" baseline="0">
              <a:solidFill>
                <a:srgbClr val="000000"/>
              </a:solidFill>
              <a:latin typeface="Arial"/>
              <a:cs typeface="Arial"/>
            </a:rPr>
            <a:t>.</a:t>
          </a:r>
        </a:p>
        <a:p>
          <a:pPr algn="l" rtl="0">
            <a:defRPr sz="1000"/>
          </a:pPr>
          <a:endParaRPr lang="en-US" sz="1000" b="1" i="1" u="none" strike="noStrike" baseline="0">
            <a:solidFill>
              <a:srgbClr val="000000"/>
            </a:solidFill>
            <a:latin typeface="Arial"/>
            <a:cs typeface="Arial"/>
          </a:endParaRPr>
        </a:p>
        <a:p>
          <a:pPr algn="l" rtl="0">
            <a:defRPr sz="1000"/>
          </a:pPr>
          <a:r>
            <a:rPr lang="en-US" sz="1000" b="1" i="1" u="none" strike="noStrike" baseline="0">
              <a:solidFill>
                <a:srgbClr val="DD0806"/>
              </a:solidFill>
              <a:latin typeface="Arial"/>
              <a:cs typeface="Arial"/>
            </a:rPr>
            <a:t>See </a:t>
          </a:r>
          <a:r>
            <a:rPr lang="en-US" sz="1000" b="1" i="1" u="sng" strike="noStrike" baseline="0">
              <a:solidFill>
                <a:srgbClr val="DD0806"/>
              </a:solidFill>
              <a:latin typeface="Arial"/>
              <a:cs typeface="Arial"/>
            </a:rPr>
            <a:t>www.oandren.com</a:t>
          </a:r>
          <a:r>
            <a:rPr lang="en-US" sz="1000" b="1" i="1" u="none" strike="noStrike" baseline="0">
              <a:solidFill>
                <a:srgbClr val="DD0806"/>
              </a:solidFill>
              <a:latin typeface="Arial"/>
              <a:cs typeface="Arial"/>
            </a:rPr>
            <a:t> for program downloads, literature lists...</a:t>
          </a:r>
          <a:endParaRPr lang="en-US"/>
        </a:p>
      </xdr:txBody>
    </xdr:sp>
    <xdr:clientData/>
  </xdr:twoCellAnchor>
  <xdr:twoCellAnchor>
    <xdr:from>
      <xdr:col>0</xdr:col>
      <xdr:colOff>0</xdr:colOff>
      <xdr:row>9</xdr:row>
      <xdr:rowOff>133350</xdr:rowOff>
    </xdr:from>
    <xdr:to>
      <xdr:col>9</xdr:col>
      <xdr:colOff>600075</xdr:colOff>
      <xdr:row>11</xdr:row>
      <xdr:rowOff>123825</xdr:rowOff>
    </xdr:to>
    <xdr:sp macro="" textlink="">
      <xdr:nvSpPr>
        <xdr:cNvPr id="3" name="Text Box 2"/>
        <xdr:cNvSpPr txBox="1">
          <a:spLocks noChangeArrowheads="1"/>
        </xdr:cNvSpPr>
      </xdr:nvSpPr>
      <xdr:spPr bwMode="auto">
        <a:xfrm>
          <a:off x="0" y="1590675"/>
          <a:ext cx="6172200" cy="314325"/>
        </a:xfrm>
        <a:prstGeom prst="rect">
          <a:avLst/>
        </a:prstGeom>
        <a:solidFill>
          <a:srgbClr xmlns:mc="http://schemas.openxmlformats.org/markup-compatibility/2006" xmlns:a14="http://schemas.microsoft.com/office/drawing/2010/main" val="FFCC00" mc:Ignorable="a14" a14:legacySpreadsheetColorIndex="5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32004" rIns="0" bIns="0" anchor="t" upright="1"/>
        <a:lstStyle/>
        <a:p>
          <a:pPr algn="l" rtl="0">
            <a:defRPr sz="1000"/>
          </a:pPr>
          <a:r>
            <a:rPr lang="en-US" sz="1600" b="1" i="0" u="none" strike="noStrike" baseline="0">
              <a:solidFill>
                <a:srgbClr val="000000"/>
              </a:solidFill>
              <a:latin typeface="Arial"/>
              <a:cs typeface="Arial"/>
            </a:rPr>
            <a:t>Carbon parameters                       Initial values</a:t>
          </a:r>
        </a:p>
      </xdr:txBody>
    </xdr:sp>
    <xdr:clientData/>
  </xdr:twoCellAnchor>
  <xdr:twoCellAnchor>
    <xdr:from>
      <xdr:col>0</xdr:col>
      <xdr:colOff>57150</xdr:colOff>
      <xdr:row>50</xdr:row>
      <xdr:rowOff>123825</xdr:rowOff>
    </xdr:from>
    <xdr:to>
      <xdr:col>14</xdr:col>
      <xdr:colOff>466725</xdr:colOff>
      <xdr:row>82</xdr:row>
      <xdr:rowOff>28575</xdr:rowOff>
    </xdr:to>
    <xdr:graphicFrame macro="">
      <xdr:nvGraphicFramePr>
        <xdr:cNvPr id="4"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19050</xdr:colOff>
      <xdr:row>16</xdr:row>
      <xdr:rowOff>38100</xdr:rowOff>
    </xdr:from>
    <xdr:to>
      <xdr:col>21</xdr:col>
      <xdr:colOff>600075</xdr:colOff>
      <xdr:row>21</xdr:row>
      <xdr:rowOff>19050</xdr:rowOff>
    </xdr:to>
    <xdr:sp macro="" textlink="">
      <xdr:nvSpPr>
        <xdr:cNvPr id="5" name="Text Box 22"/>
        <xdr:cNvSpPr txBox="1">
          <a:spLocks noChangeArrowheads="1"/>
        </xdr:cNvSpPr>
      </xdr:nvSpPr>
      <xdr:spPr bwMode="auto">
        <a:xfrm>
          <a:off x="8639175" y="2714625"/>
          <a:ext cx="4848225" cy="7905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sng" strike="noStrike" kern="0" cap="none" spc="0" normalizeH="0" baseline="0" noProof="0">
              <a:ln>
                <a:noFill/>
              </a:ln>
              <a:solidFill>
                <a:srgbClr val="FF0000"/>
              </a:solidFill>
              <a:effectLst/>
              <a:uLnTx/>
              <a:uFillTx/>
              <a:latin typeface="Arial"/>
              <a:ea typeface="+mn-ea"/>
              <a:cs typeface="Arial"/>
            </a:rPr>
            <a:t>Comments to the current parameter set</a:t>
          </a:r>
          <a:r>
            <a:rPr kumimoji="0" lang="en-US" sz="1000" b="0" i="0" u="none" strike="noStrike" kern="0" cap="none" spc="0" normalizeH="0" baseline="0" noProof="0">
              <a:ln>
                <a:noFill/>
              </a:ln>
              <a:solidFill>
                <a:srgbClr val="FF0000"/>
              </a:solidFill>
              <a:effectLst/>
              <a:uLnTx/>
              <a:uFillTx/>
              <a:latin typeface="Arial"/>
              <a:ea typeface="+mn-ea"/>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FF0000"/>
              </a:solidFill>
              <a:effectLst/>
              <a:uLnTx/>
              <a:uFillTx/>
              <a:latin typeface="+mn-lt"/>
              <a:ea typeface="+mn-ea"/>
              <a:cs typeface="+mn-cs"/>
            </a:rPr>
            <a:t>Embu, no N, 1.2 ton Tithonia/ha added</a:t>
          </a:r>
          <a:r>
            <a:rPr kumimoji="0" lang="en-US" sz="1000" b="0" i="0" u="none" strike="noStrike" kern="0" cap="none" spc="0" normalizeH="0" baseline="0" noProof="0">
              <a:ln>
                <a:noFill/>
              </a:ln>
              <a:solidFill>
                <a:srgbClr val="FF0000"/>
              </a:solidFill>
              <a:effectLst/>
              <a:uLnTx/>
              <a:uFillTx/>
              <a:latin typeface="Arial"/>
              <a:ea typeface="+mn-ea"/>
              <a:cs typeface="Arial"/>
            </a:rPr>
            <a:t>. </a:t>
          </a:r>
          <a:r>
            <a:rPr kumimoji="0" lang="sv-SE" sz="1000" b="0" i="0" u="none" strike="noStrike" kern="0" cap="none" spc="0" normalizeH="0" baseline="0" noProof="0">
              <a:ln>
                <a:noFill/>
              </a:ln>
              <a:solidFill>
                <a:srgbClr val="FF0000"/>
              </a:solidFill>
              <a:effectLst/>
              <a:uLnTx/>
              <a:uFillTx/>
              <a:latin typeface="Arial"/>
              <a:ea typeface="+mn-ea"/>
              <a:cs typeface="Arial"/>
            </a:rPr>
            <a:t>Assuming h is higher, 0.2.</a:t>
          </a:r>
          <a:endParaRPr kumimoji="0" lang="en-US" sz="1000" b="0" i="0" u="none" strike="noStrike" kern="0" cap="none" spc="0" normalizeH="0" baseline="0" noProof="0">
            <a:ln>
              <a:noFill/>
            </a:ln>
            <a:solidFill>
              <a:srgbClr val="FF0000"/>
            </a:solidFill>
            <a:effectLst/>
            <a:uLnTx/>
            <a:uFillTx/>
            <a:latin typeface="Arial"/>
            <a:ea typeface="+mn-ea"/>
            <a:cs typeface="Arial"/>
          </a:endParaRPr>
        </a:p>
      </xdr:txBody>
    </xdr:sp>
    <xdr:clientData/>
  </xdr:twoCellAnchor>
  <xdr:twoCellAnchor>
    <xdr:from>
      <xdr:col>2</xdr:col>
      <xdr:colOff>400050</xdr:colOff>
      <xdr:row>1264</xdr:row>
      <xdr:rowOff>123825</xdr:rowOff>
    </xdr:from>
    <xdr:to>
      <xdr:col>17</xdr:col>
      <xdr:colOff>104775</xdr:colOff>
      <xdr:row>1293</xdr:row>
      <xdr:rowOff>19050</xdr:rowOff>
    </xdr:to>
    <xdr:graphicFrame macro="">
      <xdr:nvGraphicFramePr>
        <xdr:cNvPr id="6" name="Chart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47625</xdr:colOff>
      <xdr:row>83</xdr:row>
      <xdr:rowOff>38100</xdr:rowOff>
    </xdr:from>
    <xdr:to>
      <xdr:col>14</xdr:col>
      <xdr:colOff>457200</xdr:colOff>
      <xdr:row>114</xdr:row>
      <xdr:rowOff>104775</xdr:rowOff>
    </xdr:to>
    <xdr:graphicFrame macro="">
      <xdr:nvGraphicFramePr>
        <xdr:cNvPr id="7"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5.xml><?xml version="1.0" encoding="utf-8"?>
<c:userShapes xmlns:c="http://schemas.openxmlformats.org/drawingml/2006/chart">
  <cdr:relSizeAnchor xmlns:cdr="http://schemas.openxmlformats.org/drawingml/2006/chartDrawing">
    <cdr:from>
      <cdr:x>0.33105</cdr:x>
      <cdr:y>0.0643</cdr:y>
    </cdr:from>
    <cdr:to>
      <cdr:x>0.35925</cdr:x>
      <cdr:y>0.10502</cdr:y>
    </cdr:to>
    <cdr:sp macro="" textlink="If_h_higher!$D$14">
      <cdr:nvSpPr>
        <cdr:cNvPr id="166913" name="Text Box 1"/>
        <cdr:cNvSpPr txBox="1">
          <a:spLocks xmlns:a="http://schemas.openxmlformats.org/drawingml/2006/main" noChangeArrowheads="1" noTextEdit="1"/>
        </cdr:cNvSpPr>
      </cdr:nvSpPr>
      <cdr:spPr bwMode="auto">
        <a:xfrm xmlns:a="http://schemas.openxmlformats.org/drawingml/2006/main">
          <a:off x="2995604" y="330835"/>
          <a:ext cx="254903" cy="20752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32004" rIns="0" bIns="0" anchor="t" upright="1"/>
        <a:lstStyle xmlns:a="http://schemas.openxmlformats.org/drawingml/2006/main"/>
        <a:p xmlns:a="http://schemas.openxmlformats.org/drawingml/2006/main">
          <a:pPr algn="l" rtl="0">
            <a:defRPr sz="1000"/>
          </a:pPr>
          <a:fld id="{9FDC3F34-BB8B-4BCB-8F72-7E9CF44C8BCC}" type="TxLink">
            <a:rPr lang="en-US" sz="1000" b="0" i="0" u="none" strike="noStrike" baseline="0">
              <a:solidFill>
                <a:srgbClr val="000000"/>
              </a:solidFill>
              <a:latin typeface="Arial Black"/>
            </a:rPr>
            <a:pPr algn="l" rtl="0">
              <a:defRPr sz="1000"/>
            </a:pPr>
            <a:t>h</a:t>
          </a:fld>
          <a:endParaRPr lang="en-US" sz="1000" b="0" i="0" u="none" strike="noStrike" baseline="0">
            <a:solidFill>
              <a:srgbClr val="000000"/>
            </a:solidFill>
            <a:latin typeface="Arial Black"/>
          </a:endParaRPr>
        </a:p>
      </cdr:txBody>
    </cdr:sp>
  </cdr:relSizeAnchor>
  <cdr:relSizeAnchor xmlns:cdr="http://schemas.openxmlformats.org/drawingml/2006/chartDrawing">
    <cdr:from>
      <cdr:x>0.11238</cdr:x>
      <cdr:y>0.07092</cdr:y>
    </cdr:from>
    <cdr:to>
      <cdr:x>0.18782</cdr:x>
      <cdr:y>0.10919</cdr:y>
    </cdr:to>
    <cdr:sp macro="" textlink="If_h_higher!$A$14">
      <cdr:nvSpPr>
        <cdr:cNvPr id="166914" name="Text Box 2"/>
        <cdr:cNvSpPr txBox="1">
          <a:spLocks xmlns:a="http://schemas.openxmlformats.org/drawingml/2006/main" noChangeArrowheads="1" noTextEdit="1"/>
        </cdr:cNvSpPr>
      </cdr:nvSpPr>
      <cdr:spPr bwMode="auto">
        <a:xfrm xmlns:a="http://schemas.openxmlformats.org/drawingml/2006/main">
          <a:off x="1014758" y="360749"/>
          <a:ext cx="681200" cy="19465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32004" rIns="0" bIns="0" anchor="t" upright="1"/>
        <a:lstStyle xmlns:a="http://schemas.openxmlformats.org/drawingml/2006/main"/>
        <a:p xmlns:a="http://schemas.openxmlformats.org/drawingml/2006/main">
          <a:pPr algn="l" rtl="0">
            <a:defRPr sz="1000"/>
          </a:pPr>
          <a:fld id="{F46E5F6B-E274-4E7C-BFD2-870D82231009}" type="TxLink">
            <a:rPr lang="en-US" sz="1000" b="0" i="0" u="none" strike="noStrike" baseline="0">
              <a:solidFill>
                <a:srgbClr val="000000"/>
              </a:solidFill>
              <a:latin typeface="Arial Black"/>
            </a:rPr>
            <a:pPr algn="l" rtl="0">
              <a:defRPr sz="1000"/>
            </a:pPr>
            <a:t> i</a:t>
          </a:fld>
          <a:endParaRPr lang="en-US" sz="1000" b="0" i="0" u="none" strike="noStrike" baseline="0">
            <a:solidFill>
              <a:srgbClr val="000000"/>
            </a:solidFill>
            <a:latin typeface="Arial Black"/>
          </a:endParaRPr>
        </a:p>
      </cdr:txBody>
    </cdr:sp>
  </cdr:relSizeAnchor>
  <cdr:relSizeAnchor xmlns:cdr="http://schemas.openxmlformats.org/drawingml/2006/chartDrawing">
    <cdr:from>
      <cdr:x>0.19568</cdr:x>
      <cdr:y>0.06034</cdr:y>
    </cdr:from>
    <cdr:to>
      <cdr:x>0.22487</cdr:x>
      <cdr:y>0.10106</cdr:y>
    </cdr:to>
    <cdr:sp macro="" textlink="If_h_higher!$B$14">
      <cdr:nvSpPr>
        <cdr:cNvPr id="166915" name="Text Box 3"/>
        <cdr:cNvSpPr txBox="1">
          <a:spLocks xmlns:a="http://schemas.openxmlformats.org/drawingml/2006/main" noChangeArrowheads="1" noTextEdit="1"/>
        </cdr:cNvSpPr>
      </cdr:nvSpPr>
      <cdr:spPr bwMode="auto">
        <a:xfrm xmlns:a="http://schemas.openxmlformats.org/drawingml/2006/main">
          <a:off x="1766968" y="306893"/>
          <a:ext cx="263577" cy="20711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32004" rIns="0" bIns="0" anchor="t" upright="1"/>
        <a:lstStyle xmlns:a="http://schemas.openxmlformats.org/drawingml/2006/main"/>
        <a:p xmlns:a="http://schemas.openxmlformats.org/drawingml/2006/main">
          <a:pPr algn="l" rtl="0">
            <a:defRPr sz="1000"/>
          </a:pPr>
          <a:fld id="{0F4ED7C4-D3E7-4FC9-B167-D52664540693}" type="TxLink">
            <a:rPr lang="en-US" sz="1000" b="0" i="0" u="none" strike="noStrike" baseline="0">
              <a:solidFill>
                <a:srgbClr val="000000"/>
              </a:solidFill>
              <a:latin typeface="Arial Black"/>
            </a:rPr>
            <a:pPr algn="l" rtl="0">
              <a:defRPr sz="1000"/>
            </a:pPr>
            <a:t>ky</a:t>
          </a:fld>
          <a:endParaRPr lang="en-US" sz="1000" b="0" i="0" u="none" strike="noStrike" baseline="0">
            <a:solidFill>
              <a:srgbClr val="000000"/>
            </a:solidFill>
            <a:latin typeface="Arial Black"/>
          </a:endParaRPr>
        </a:p>
      </cdr:txBody>
    </cdr:sp>
  </cdr:relSizeAnchor>
  <cdr:relSizeAnchor xmlns:cdr="http://schemas.openxmlformats.org/drawingml/2006/chartDrawing">
    <cdr:from>
      <cdr:x>0.22188</cdr:x>
      <cdr:y>0.06396</cdr:y>
    </cdr:from>
    <cdr:to>
      <cdr:x>0.26443</cdr:x>
      <cdr:y>0.10493</cdr:y>
    </cdr:to>
    <cdr:sp macro="" textlink="If_h_higher!$B$15">
      <cdr:nvSpPr>
        <cdr:cNvPr id="166916" name="Text Box 4"/>
        <cdr:cNvSpPr txBox="1">
          <a:spLocks xmlns:a="http://schemas.openxmlformats.org/drawingml/2006/main" noChangeArrowheads="1" noTextEdit="1"/>
        </cdr:cNvSpPr>
      </cdr:nvSpPr>
      <cdr:spPr bwMode="auto">
        <a:xfrm xmlns:a="http://schemas.openxmlformats.org/drawingml/2006/main">
          <a:off x="2003497" y="325307"/>
          <a:ext cx="384214" cy="20838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fld id="{6303DEF3-0EF6-4452-914A-7E8A54E00AAF}" type="TxLink">
            <a:rPr lang="en-US" sz="1000" b="1" i="0" u="none" strike="noStrike" baseline="0">
              <a:solidFill>
                <a:srgbClr val="0000D4"/>
              </a:solidFill>
              <a:latin typeface="Arial"/>
              <a:cs typeface="Arial"/>
            </a:rPr>
            <a:pPr algn="l" rtl="0">
              <a:defRPr sz="1000"/>
            </a:pPr>
            <a:t>0.800</a:t>
          </a:fld>
          <a:endParaRPr lang="en-US"/>
        </a:p>
      </cdr:txBody>
    </cdr:sp>
  </cdr:relSizeAnchor>
  <cdr:relSizeAnchor xmlns:cdr="http://schemas.openxmlformats.org/drawingml/2006/chartDrawing">
    <cdr:from>
      <cdr:x>0.2704</cdr:x>
      <cdr:y>0.06243</cdr:y>
    </cdr:from>
    <cdr:to>
      <cdr:x>0.29909</cdr:x>
      <cdr:y>0.10315</cdr:y>
    </cdr:to>
    <cdr:sp macro="" textlink="If_h_higher!$C$14">
      <cdr:nvSpPr>
        <cdr:cNvPr id="166917" name="Text Box 5"/>
        <cdr:cNvSpPr txBox="1">
          <a:spLocks xmlns:a="http://schemas.openxmlformats.org/drawingml/2006/main" noChangeArrowheads="1" noTextEdit="1"/>
        </cdr:cNvSpPr>
      </cdr:nvSpPr>
      <cdr:spPr bwMode="auto">
        <a:xfrm xmlns:a="http://schemas.openxmlformats.org/drawingml/2006/main">
          <a:off x="2441620" y="317527"/>
          <a:ext cx="259062" cy="20711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32004" rIns="0" bIns="0" anchor="t" upright="1"/>
        <a:lstStyle xmlns:a="http://schemas.openxmlformats.org/drawingml/2006/main"/>
        <a:p xmlns:a="http://schemas.openxmlformats.org/drawingml/2006/main">
          <a:pPr algn="l" rtl="0">
            <a:defRPr sz="1000"/>
          </a:pPr>
          <a:fld id="{13ACCA59-74DF-4866-BB12-2DAD2EB5CE21}" type="TxLink">
            <a:rPr lang="en-US" sz="1000" b="0" i="0" u="none" strike="noStrike" baseline="0">
              <a:solidFill>
                <a:srgbClr val="000000"/>
              </a:solidFill>
              <a:latin typeface="Arial Black"/>
            </a:rPr>
            <a:pPr algn="l" rtl="0">
              <a:defRPr sz="1000"/>
            </a:pPr>
            <a:t>ko</a:t>
          </a:fld>
          <a:endParaRPr lang="en-US" sz="1000" b="0" i="0" u="none" strike="noStrike" baseline="0">
            <a:solidFill>
              <a:srgbClr val="000000"/>
            </a:solidFill>
            <a:latin typeface="Arial Black"/>
          </a:endParaRPr>
        </a:p>
      </cdr:txBody>
    </cdr:sp>
  </cdr:relSizeAnchor>
  <cdr:relSizeAnchor xmlns:cdr="http://schemas.openxmlformats.org/drawingml/2006/chartDrawing">
    <cdr:from>
      <cdr:x>0.2973</cdr:x>
      <cdr:y>0.06957</cdr:y>
    </cdr:from>
    <cdr:to>
      <cdr:x>0.35518</cdr:x>
      <cdr:y>0.11054</cdr:y>
    </cdr:to>
    <cdr:sp macro="" textlink="If_h_higher!$C$15">
      <cdr:nvSpPr>
        <cdr:cNvPr id="166918" name="Text Box 6"/>
        <cdr:cNvSpPr txBox="1">
          <a:spLocks xmlns:a="http://schemas.openxmlformats.org/drawingml/2006/main" noChangeArrowheads="1" noTextEdit="1"/>
        </cdr:cNvSpPr>
      </cdr:nvSpPr>
      <cdr:spPr bwMode="auto">
        <a:xfrm xmlns:a="http://schemas.openxmlformats.org/drawingml/2006/main">
          <a:off x="2684513" y="353882"/>
          <a:ext cx="522639" cy="20838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1000" b="1" i="0" u="none" strike="noStrike" baseline="0">
              <a:solidFill>
                <a:srgbClr val="0000D4"/>
              </a:solidFill>
              <a:latin typeface="Arial"/>
              <a:cs typeface="Arial"/>
            </a:rPr>
            <a:t>0,006</a:t>
          </a:r>
          <a:endParaRPr lang="en-US"/>
        </a:p>
      </cdr:txBody>
    </cdr:sp>
  </cdr:relSizeAnchor>
  <cdr:relSizeAnchor xmlns:cdr="http://schemas.openxmlformats.org/drawingml/2006/chartDrawing">
    <cdr:from>
      <cdr:x>0.35218</cdr:x>
      <cdr:y>0.06957</cdr:y>
    </cdr:from>
    <cdr:to>
      <cdr:x>0.3925</cdr:x>
      <cdr:y>0.11054</cdr:y>
    </cdr:to>
    <cdr:sp macro="" textlink="If_h_higher!$D$15">
      <cdr:nvSpPr>
        <cdr:cNvPr id="166919" name="Text Box 7"/>
        <cdr:cNvSpPr txBox="1">
          <a:spLocks xmlns:a="http://schemas.openxmlformats.org/drawingml/2006/main" noChangeArrowheads="1" noTextEdit="1"/>
        </cdr:cNvSpPr>
      </cdr:nvSpPr>
      <cdr:spPr bwMode="auto">
        <a:xfrm xmlns:a="http://schemas.openxmlformats.org/drawingml/2006/main">
          <a:off x="3180104" y="353882"/>
          <a:ext cx="364078" cy="20838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fld id="{F097565B-0AF4-4455-99DB-827DB3B67948}" type="TxLink">
            <a:rPr lang="en-US" sz="1000" b="1" i="0" u="none" strike="noStrike" baseline="0">
              <a:solidFill>
                <a:srgbClr val="0000D4"/>
              </a:solidFill>
              <a:latin typeface="Arial"/>
              <a:cs typeface="Arial"/>
            </a:rPr>
            <a:pPr algn="l" rtl="0">
              <a:defRPr sz="1000"/>
            </a:pPr>
            <a:t>0.200</a:t>
          </a:fld>
          <a:endParaRPr lang="en-US"/>
        </a:p>
      </cdr:txBody>
    </cdr:sp>
  </cdr:relSizeAnchor>
  <cdr:relSizeAnchor xmlns:cdr="http://schemas.openxmlformats.org/drawingml/2006/chartDrawing">
    <cdr:from>
      <cdr:x>0.38951</cdr:x>
      <cdr:y>0.0697</cdr:y>
    </cdr:from>
    <cdr:to>
      <cdr:x>0.41053</cdr:x>
      <cdr:y>0.11042</cdr:y>
    </cdr:to>
    <cdr:sp macro="" textlink="If_h_higher!$E$14">
      <cdr:nvSpPr>
        <cdr:cNvPr id="166920" name="Text Box 8"/>
        <cdr:cNvSpPr txBox="1">
          <a:spLocks xmlns:a="http://schemas.openxmlformats.org/drawingml/2006/main" noChangeArrowheads="1" noTextEdit="1"/>
        </cdr:cNvSpPr>
      </cdr:nvSpPr>
      <cdr:spPr bwMode="auto">
        <a:xfrm xmlns:a="http://schemas.openxmlformats.org/drawingml/2006/main">
          <a:off x="3517134" y="354518"/>
          <a:ext cx="189804" cy="20711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32004" rIns="0" bIns="0" anchor="t" upright="1"/>
        <a:lstStyle xmlns:a="http://schemas.openxmlformats.org/drawingml/2006/main"/>
        <a:p xmlns:a="http://schemas.openxmlformats.org/drawingml/2006/main">
          <a:pPr algn="l" rtl="0">
            <a:defRPr sz="1000"/>
          </a:pPr>
          <a:fld id="{05456272-A504-4E53-ABA3-F2AE0ED57B3A}" type="TxLink">
            <a:rPr lang="en-US" sz="1000" b="0" i="0" u="none" strike="noStrike" baseline="0">
              <a:solidFill>
                <a:srgbClr val="000000"/>
              </a:solidFill>
              <a:latin typeface="Arial Black"/>
            </a:rPr>
            <a:pPr algn="l" rtl="0">
              <a:defRPr sz="1000"/>
            </a:pPr>
            <a:t>re </a:t>
          </a:fld>
          <a:endParaRPr lang="en-US" sz="1000" b="0" i="0" u="none" strike="noStrike" baseline="0">
            <a:solidFill>
              <a:srgbClr val="000000"/>
            </a:solidFill>
            <a:latin typeface="Arial Black"/>
          </a:endParaRPr>
        </a:p>
      </cdr:txBody>
    </cdr:sp>
  </cdr:relSizeAnchor>
  <cdr:relSizeAnchor xmlns:cdr="http://schemas.openxmlformats.org/drawingml/2006/chartDrawing">
    <cdr:from>
      <cdr:x>0.40753</cdr:x>
      <cdr:y>0.0697</cdr:y>
    </cdr:from>
    <cdr:to>
      <cdr:x>0.44909</cdr:x>
      <cdr:y>0.11042</cdr:y>
    </cdr:to>
    <cdr:sp macro="" textlink="If_h_higher!$E$15">
      <cdr:nvSpPr>
        <cdr:cNvPr id="166921" name="Text Box 9"/>
        <cdr:cNvSpPr txBox="1">
          <a:spLocks xmlns:a="http://schemas.openxmlformats.org/drawingml/2006/main" noChangeArrowheads="1" noTextEdit="1"/>
        </cdr:cNvSpPr>
      </cdr:nvSpPr>
      <cdr:spPr bwMode="auto">
        <a:xfrm xmlns:a="http://schemas.openxmlformats.org/drawingml/2006/main">
          <a:off x="3679890" y="354518"/>
          <a:ext cx="375274" cy="20711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fld id="{BEA1233B-B134-4903-8B55-C652788F8543}" type="TxLink">
            <a:rPr lang="en-US" sz="1000" b="1" i="0" u="none" strike="noStrike" baseline="0">
              <a:solidFill>
                <a:srgbClr val="0000D4"/>
              </a:solidFill>
              <a:latin typeface="Arial"/>
              <a:cs typeface="Arial"/>
            </a:rPr>
            <a:pPr algn="l" rtl="0">
              <a:defRPr sz="1000"/>
            </a:pPr>
            <a:t>3.410</a:t>
          </a:fld>
          <a:endParaRPr lang="en-US"/>
        </a:p>
      </cdr:txBody>
    </cdr:sp>
  </cdr:relSizeAnchor>
  <cdr:relSizeAnchor xmlns:cdr="http://schemas.openxmlformats.org/drawingml/2006/chartDrawing">
    <cdr:from>
      <cdr:x>0.4461</cdr:x>
      <cdr:y>0.0697</cdr:y>
    </cdr:from>
    <cdr:to>
      <cdr:x>0.47355</cdr:x>
      <cdr:y>0.11042</cdr:y>
    </cdr:to>
    <cdr:sp macro="" textlink="If_h_higher!$G$14">
      <cdr:nvSpPr>
        <cdr:cNvPr id="166922" name="Text Box 10"/>
        <cdr:cNvSpPr txBox="1">
          <a:spLocks xmlns:a="http://schemas.openxmlformats.org/drawingml/2006/main" noChangeArrowheads="1" noTextEdit="1"/>
        </cdr:cNvSpPr>
      </cdr:nvSpPr>
      <cdr:spPr bwMode="auto">
        <a:xfrm xmlns:a="http://schemas.openxmlformats.org/drawingml/2006/main">
          <a:off x="4028116" y="354518"/>
          <a:ext cx="247865" cy="20711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32004" rIns="0" bIns="0" anchor="t" upright="1"/>
        <a:lstStyle xmlns:a="http://schemas.openxmlformats.org/drawingml/2006/main"/>
        <a:p xmlns:a="http://schemas.openxmlformats.org/drawingml/2006/main">
          <a:pPr algn="l" rtl="0">
            <a:defRPr sz="1000"/>
          </a:pPr>
          <a:fld id="{AEA65747-78CD-43A6-980D-DCCD84B4D846}" type="TxLink">
            <a:rPr lang="en-US" sz="1000" b="0" i="0" u="none" strike="noStrike" baseline="0">
              <a:solidFill>
                <a:srgbClr val="000000"/>
              </a:solidFill>
              <a:latin typeface="Arial Black"/>
            </a:rPr>
            <a:pPr algn="l" rtl="0">
              <a:defRPr sz="1000"/>
            </a:pPr>
            <a:t>Y0</a:t>
          </a:fld>
          <a:endParaRPr lang="en-US" sz="1000" b="0" i="0" u="none" strike="noStrike" baseline="0">
            <a:solidFill>
              <a:srgbClr val="000000"/>
            </a:solidFill>
            <a:latin typeface="Arial Black"/>
          </a:endParaRPr>
        </a:p>
      </cdr:txBody>
    </cdr:sp>
  </cdr:relSizeAnchor>
  <cdr:relSizeAnchor xmlns:cdr="http://schemas.openxmlformats.org/drawingml/2006/chartDrawing">
    <cdr:from>
      <cdr:x>0.47055</cdr:x>
      <cdr:y>0.0697</cdr:y>
    </cdr:from>
    <cdr:to>
      <cdr:x>0.50865</cdr:x>
      <cdr:y>0.11042</cdr:y>
    </cdr:to>
    <cdr:sp macro="" textlink="If_h_higher!$G$15">
      <cdr:nvSpPr>
        <cdr:cNvPr id="166923" name="Text Box 11"/>
        <cdr:cNvSpPr txBox="1">
          <a:spLocks xmlns:a="http://schemas.openxmlformats.org/drawingml/2006/main" noChangeArrowheads="1" noTextEdit="1"/>
        </cdr:cNvSpPr>
      </cdr:nvSpPr>
      <cdr:spPr bwMode="auto">
        <a:xfrm xmlns:a="http://schemas.openxmlformats.org/drawingml/2006/main">
          <a:off x="4248933" y="354518"/>
          <a:ext cx="344032" cy="20711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fld id="{61ED9885-5BCA-4A59-A533-69DF535096BC}" type="TxLink">
            <a:rPr lang="en-US" sz="1000" b="1" i="0" u="none" strike="noStrike" baseline="0">
              <a:solidFill>
                <a:srgbClr val="0000D4"/>
              </a:solidFill>
              <a:latin typeface="Arial"/>
              <a:cs typeface="Arial"/>
            </a:rPr>
            <a:pPr algn="l" rtl="0">
              <a:defRPr sz="1000"/>
            </a:pPr>
            <a:t>0.950</a:t>
          </a:fld>
          <a:endParaRPr lang="en-US"/>
        </a:p>
      </cdr:txBody>
    </cdr:sp>
  </cdr:relSizeAnchor>
  <cdr:relSizeAnchor xmlns:cdr="http://schemas.openxmlformats.org/drawingml/2006/chartDrawing">
    <cdr:from>
      <cdr:x>0.50566</cdr:x>
      <cdr:y>0.0697</cdr:y>
    </cdr:from>
    <cdr:to>
      <cdr:x>0.53485</cdr:x>
      <cdr:y>0.11042</cdr:y>
    </cdr:to>
    <cdr:sp macro="" textlink="If_h_higher!$H$14">
      <cdr:nvSpPr>
        <cdr:cNvPr id="166924" name="Text Box 12"/>
        <cdr:cNvSpPr txBox="1">
          <a:spLocks xmlns:a="http://schemas.openxmlformats.org/drawingml/2006/main" noChangeArrowheads="1" noTextEdit="1"/>
        </cdr:cNvSpPr>
      </cdr:nvSpPr>
      <cdr:spPr bwMode="auto">
        <a:xfrm xmlns:a="http://schemas.openxmlformats.org/drawingml/2006/main">
          <a:off x="4565917" y="354518"/>
          <a:ext cx="263577" cy="20711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32004" rIns="0" bIns="0" anchor="t" upright="1"/>
        <a:lstStyle xmlns:a="http://schemas.openxmlformats.org/drawingml/2006/main"/>
        <a:p xmlns:a="http://schemas.openxmlformats.org/drawingml/2006/main">
          <a:pPr algn="l" rtl="0">
            <a:defRPr sz="1000"/>
          </a:pPr>
          <a:fld id="{ABB990B0-221E-44DB-A5B5-716E7708ED79}" type="TxLink">
            <a:rPr lang="en-US" sz="1000" b="0" i="0" u="none" strike="noStrike" baseline="0">
              <a:solidFill>
                <a:srgbClr val="000000"/>
              </a:solidFill>
              <a:latin typeface="Arial Black"/>
            </a:rPr>
            <a:pPr algn="l" rtl="0">
              <a:defRPr sz="1000"/>
            </a:pPr>
            <a:t>O0</a:t>
          </a:fld>
          <a:endParaRPr lang="en-US" sz="1000" b="0" i="0" u="none" strike="noStrike" baseline="0">
            <a:solidFill>
              <a:srgbClr val="000000"/>
            </a:solidFill>
            <a:latin typeface="Arial Black"/>
          </a:endParaRPr>
        </a:p>
      </cdr:txBody>
    </cdr:sp>
  </cdr:relSizeAnchor>
  <cdr:relSizeAnchor xmlns:cdr="http://schemas.openxmlformats.org/drawingml/2006/chartDrawing">
    <cdr:from>
      <cdr:x>0.53185</cdr:x>
      <cdr:y>0.0643</cdr:y>
    </cdr:from>
    <cdr:to>
      <cdr:x>0.58108</cdr:x>
      <cdr:y>0.11582</cdr:y>
    </cdr:to>
    <cdr:sp macro="" textlink="If_h_higher!$H$15">
      <cdr:nvSpPr>
        <cdr:cNvPr id="166925" name="Text Box 13"/>
        <cdr:cNvSpPr txBox="1">
          <a:spLocks xmlns:a="http://schemas.openxmlformats.org/drawingml/2006/main" noChangeArrowheads="1" noTextEdit="1"/>
        </cdr:cNvSpPr>
      </cdr:nvSpPr>
      <cdr:spPr bwMode="auto">
        <a:xfrm xmlns:a="http://schemas.openxmlformats.org/drawingml/2006/main">
          <a:off x="4802446" y="327052"/>
          <a:ext cx="444532" cy="26204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fld id="{3CBD2B65-763E-422E-B7C1-66B7017E1917}" type="TxLink">
            <a:rPr lang="en-US" sz="1000" b="1" i="0" u="none" strike="noStrike" baseline="0">
              <a:solidFill>
                <a:srgbClr val="0000D4"/>
              </a:solidFill>
              <a:latin typeface="Arial"/>
              <a:cs typeface="Arial"/>
            </a:rPr>
            <a:pPr algn="l" rtl="0">
              <a:defRPr sz="1000"/>
            </a:pPr>
            <a:t>16.170</a:t>
          </a:fld>
          <a:endParaRPr lang="en-US"/>
        </a:p>
      </cdr:txBody>
    </cdr:sp>
  </cdr:relSizeAnchor>
  <cdr:relSizeAnchor xmlns:cdr="http://schemas.openxmlformats.org/drawingml/2006/chartDrawing">
    <cdr:from>
      <cdr:x>0.03941</cdr:x>
      <cdr:y>0.01303</cdr:y>
    </cdr:from>
    <cdr:to>
      <cdr:x>0.64322</cdr:x>
      <cdr:y>0.05228</cdr:y>
    </cdr:to>
    <cdr:sp macro="" textlink="">
      <cdr:nvSpPr>
        <cdr:cNvPr id="166926" name="Text Box 14"/>
        <cdr:cNvSpPr txBox="1">
          <a:spLocks xmlns:a="http://schemas.openxmlformats.org/drawingml/2006/main" noChangeArrowheads="1"/>
        </cdr:cNvSpPr>
      </cdr:nvSpPr>
      <cdr:spPr bwMode="auto">
        <a:xfrm xmlns:a="http://schemas.openxmlformats.org/drawingml/2006/main">
          <a:off x="359367" y="69552"/>
          <a:ext cx="5458061" cy="20002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en-US" sz="975" b="1" i="0" u="none" strike="noStrike" baseline="0">
              <a:solidFill>
                <a:srgbClr val="000000"/>
              </a:solidFill>
              <a:latin typeface="Arial"/>
              <a:cs typeface="Arial"/>
            </a:rPr>
            <a:t>Tithonia if </a:t>
          </a:r>
          <a:r>
            <a:rPr lang="en-US" sz="975" b="1" i="1" u="none" strike="noStrike" baseline="0">
              <a:solidFill>
                <a:srgbClr val="000000"/>
              </a:solidFill>
              <a:latin typeface="Arial"/>
              <a:cs typeface="Arial"/>
            </a:rPr>
            <a:t>h</a:t>
          </a:r>
          <a:r>
            <a:rPr lang="en-US" sz="975" b="1" i="0" u="none" strike="noStrike" baseline="0">
              <a:solidFill>
                <a:srgbClr val="000000"/>
              </a:solidFill>
              <a:latin typeface="Arial"/>
              <a:cs typeface="Arial"/>
            </a:rPr>
            <a:t> higher</a:t>
          </a:r>
        </a:p>
      </cdr:txBody>
    </cdr:sp>
  </cdr:relSizeAnchor>
  <cdr:relSizeAnchor xmlns:cdr="http://schemas.openxmlformats.org/drawingml/2006/chartDrawing">
    <cdr:from>
      <cdr:x>0.61354</cdr:x>
      <cdr:y>0.05866</cdr:y>
    </cdr:from>
    <cdr:to>
      <cdr:x>0.69468</cdr:x>
      <cdr:y>0.10159</cdr:y>
    </cdr:to>
    <cdr:sp macro="" textlink="">
      <cdr:nvSpPr>
        <cdr:cNvPr id="166928" name="Text Box 16"/>
        <cdr:cNvSpPr txBox="1">
          <a:spLocks xmlns:a="http://schemas.openxmlformats.org/drawingml/2006/main" noChangeArrowheads="1"/>
        </cdr:cNvSpPr>
      </cdr:nvSpPr>
      <cdr:spPr bwMode="auto">
        <a:xfrm xmlns:a="http://schemas.openxmlformats.org/drawingml/2006/main">
          <a:off x="5549109" y="302081"/>
          <a:ext cx="733406" cy="21877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0.15107</cdr:x>
      <cdr:y>0.07145</cdr:y>
    </cdr:from>
    <cdr:to>
      <cdr:x>0.20079</cdr:x>
      <cdr:y>0.11242</cdr:y>
    </cdr:to>
    <cdr:sp macro="" textlink="If_h_higher!$A$15">
      <cdr:nvSpPr>
        <cdr:cNvPr id="166936" name="Text Box 24"/>
        <cdr:cNvSpPr txBox="1">
          <a:spLocks xmlns:a="http://schemas.openxmlformats.org/drawingml/2006/main" noChangeArrowheads="1" noTextEdit="1"/>
        </cdr:cNvSpPr>
      </cdr:nvSpPr>
      <cdr:spPr bwMode="auto">
        <a:xfrm xmlns:a="http://schemas.openxmlformats.org/drawingml/2006/main">
          <a:off x="1364110" y="363407"/>
          <a:ext cx="448956" cy="20838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fld id="{99C6DE1A-C769-4631-9428-BDB5B597BF92}" type="TxLink">
            <a:rPr lang="en-US" sz="1000" b="1" i="0" u="none" strike="noStrike" baseline="0">
              <a:solidFill>
                <a:srgbClr val="0000D4"/>
              </a:solidFill>
              <a:latin typeface="Arial"/>
              <a:cs typeface="Arial"/>
            </a:rPr>
            <a:pPr algn="l" rtl="0">
              <a:defRPr sz="1000"/>
            </a:pPr>
            <a:t>4.186</a:t>
          </a:fld>
          <a:endParaRPr lang="en-US"/>
        </a:p>
      </cdr:txBody>
    </cdr:sp>
  </cdr:relSizeAnchor>
</c:userShapes>
</file>

<file path=xl/drawings/drawing16.xml><?xml version="1.0" encoding="utf-8"?>
<c:userShapes xmlns:c="http://schemas.openxmlformats.org/drawingml/2006/chart">
  <cdr:relSizeAnchor xmlns:cdr="http://schemas.openxmlformats.org/drawingml/2006/chartDrawing">
    <cdr:from>
      <cdr:x>0.33105</cdr:x>
      <cdr:y>0.0643</cdr:y>
    </cdr:from>
    <cdr:to>
      <cdr:x>0.35925</cdr:x>
      <cdr:y>0.10502</cdr:y>
    </cdr:to>
    <cdr:sp macro="" textlink="If_h_higher!$D$14">
      <cdr:nvSpPr>
        <cdr:cNvPr id="166913" name="Text Box 1"/>
        <cdr:cNvSpPr txBox="1">
          <a:spLocks xmlns:a="http://schemas.openxmlformats.org/drawingml/2006/main" noChangeArrowheads="1" noTextEdit="1"/>
        </cdr:cNvSpPr>
      </cdr:nvSpPr>
      <cdr:spPr bwMode="auto">
        <a:xfrm xmlns:a="http://schemas.openxmlformats.org/drawingml/2006/main">
          <a:off x="2995604" y="330835"/>
          <a:ext cx="254903" cy="20752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32004" rIns="0" bIns="0" anchor="t" upright="1"/>
        <a:lstStyle xmlns:a="http://schemas.openxmlformats.org/drawingml/2006/main"/>
        <a:p xmlns:a="http://schemas.openxmlformats.org/drawingml/2006/main">
          <a:pPr algn="l" rtl="0">
            <a:defRPr sz="1000"/>
          </a:pPr>
          <a:fld id="{9FDC3F34-BB8B-4BCB-8F72-7E9CF44C8BCC}" type="TxLink">
            <a:rPr lang="en-US" sz="1000" b="0" i="0" u="none" strike="noStrike" baseline="0">
              <a:solidFill>
                <a:srgbClr val="000000"/>
              </a:solidFill>
              <a:latin typeface="Arial Black"/>
            </a:rPr>
            <a:pPr algn="l" rtl="0">
              <a:defRPr sz="1000"/>
            </a:pPr>
            <a:t>h</a:t>
          </a:fld>
          <a:endParaRPr lang="en-US" sz="1000" b="0" i="0" u="none" strike="noStrike" baseline="0">
            <a:solidFill>
              <a:srgbClr val="000000"/>
            </a:solidFill>
            <a:latin typeface="Arial Black"/>
          </a:endParaRPr>
        </a:p>
      </cdr:txBody>
    </cdr:sp>
  </cdr:relSizeAnchor>
  <cdr:relSizeAnchor xmlns:cdr="http://schemas.openxmlformats.org/drawingml/2006/chartDrawing">
    <cdr:from>
      <cdr:x>0.11238</cdr:x>
      <cdr:y>0.07092</cdr:y>
    </cdr:from>
    <cdr:to>
      <cdr:x>0.18782</cdr:x>
      <cdr:y>0.10919</cdr:y>
    </cdr:to>
    <cdr:sp macro="" textlink="If_h_higher!$A$14">
      <cdr:nvSpPr>
        <cdr:cNvPr id="166914" name="Text Box 2"/>
        <cdr:cNvSpPr txBox="1">
          <a:spLocks xmlns:a="http://schemas.openxmlformats.org/drawingml/2006/main" noChangeArrowheads="1" noTextEdit="1"/>
        </cdr:cNvSpPr>
      </cdr:nvSpPr>
      <cdr:spPr bwMode="auto">
        <a:xfrm xmlns:a="http://schemas.openxmlformats.org/drawingml/2006/main">
          <a:off x="1014758" y="360749"/>
          <a:ext cx="681200" cy="19465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32004" rIns="0" bIns="0" anchor="t" upright="1"/>
        <a:lstStyle xmlns:a="http://schemas.openxmlformats.org/drawingml/2006/main"/>
        <a:p xmlns:a="http://schemas.openxmlformats.org/drawingml/2006/main">
          <a:pPr algn="l" rtl="0">
            <a:defRPr sz="1000"/>
          </a:pPr>
          <a:fld id="{F46E5F6B-E274-4E7C-BFD2-870D82231009}" type="TxLink">
            <a:rPr lang="en-US" sz="1000" b="0" i="0" u="none" strike="noStrike" baseline="0">
              <a:solidFill>
                <a:srgbClr val="000000"/>
              </a:solidFill>
              <a:latin typeface="Arial Black"/>
            </a:rPr>
            <a:pPr algn="l" rtl="0">
              <a:defRPr sz="1000"/>
            </a:pPr>
            <a:t> i</a:t>
          </a:fld>
          <a:endParaRPr lang="en-US" sz="1000" b="0" i="0" u="none" strike="noStrike" baseline="0">
            <a:solidFill>
              <a:srgbClr val="000000"/>
            </a:solidFill>
            <a:latin typeface="Arial Black"/>
          </a:endParaRPr>
        </a:p>
      </cdr:txBody>
    </cdr:sp>
  </cdr:relSizeAnchor>
  <cdr:relSizeAnchor xmlns:cdr="http://schemas.openxmlformats.org/drawingml/2006/chartDrawing">
    <cdr:from>
      <cdr:x>0.19568</cdr:x>
      <cdr:y>0.06034</cdr:y>
    </cdr:from>
    <cdr:to>
      <cdr:x>0.22487</cdr:x>
      <cdr:y>0.10106</cdr:y>
    </cdr:to>
    <cdr:sp macro="" textlink="If_h_higher!$B$14">
      <cdr:nvSpPr>
        <cdr:cNvPr id="166915" name="Text Box 3"/>
        <cdr:cNvSpPr txBox="1">
          <a:spLocks xmlns:a="http://schemas.openxmlformats.org/drawingml/2006/main" noChangeArrowheads="1" noTextEdit="1"/>
        </cdr:cNvSpPr>
      </cdr:nvSpPr>
      <cdr:spPr bwMode="auto">
        <a:xfrm xmlns:a="http://schemas.openxmlformats.org/drawingml/2006/main">
          <a:off x="1766968" y="306893"/>
          <a:ext cx="263577" cy="20711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32004" rIns="0" bIns="0" anchor="t" upright="1"/>
        <a:lstStyle xmlns:a="http://schemas.openxmlformats.org/drawingml/2006/main"/>
        <a:p xmlns:a="http://schemas.openxmlformats.org/drawingml/2006/main">
          <a:pPr algn="l" rtl="0">
            <a:defRPr sz="1000"/>
          </a:pPr>
          <a:fld id="{0F4ED7C4-D3E7-4FC9-B167-D52664540693}" type="TxLink">
            <a:rPr lang="en-US" sz="1000" b="0" i="0" u="none" strike="noStrike" baseline="0">
              <a:solidFill>
                <a:srgbClr val="000000"/>
              </a:solidFill>
              <a:latin typeface="Arial Black"/>
            </a:rPr>
            <a:pPr algn="l" rtl="0">
              <a:defRPr sz="1000"/>
            </a:pPr>
            <a:t>ky</a:t>
          </a:fld>
          <a:endParaRPr lang="en-US" sz="1000" b="0" i="0" u="none" strike="noStrike" baseline="0">
            <a:solidFill>
              <a:srgbClr val="000000"/>
            </a:solidFill>
            <a:latin typeface="Arial Black"/>
          </a:endParaRPr>
        </a:p>
      </cdr:txBody>
    </cdr:sp>
  </cdr:relSizeAnchor>
  <cdr:relSizeAnchor xmlns:cdr="http://schemas.openxmlformats.org/drawingml/2006/chartDrawing">
    <cdr:from>
      <cdr:x>0.22188</cdr:x>
      <cdr:y>0.06396</cdr:y>
    </cdr:from>
    <cdr:to>
      <cdr:x>0.26443</cdr:x>
      <cdr:y>0.10493</cdr:y>
    </cdr:to>
    <cdr:sp macro="" textlink="If_h_higher!$B$15">
      <cdr:nvSpPr>
        <cdr:cNvPr id="166916" name="Text Box 4"/>
        <cdr:cNvSpPr txBox="1">
          <a:spLocks xmlns:a="http://schemas.openxmlformats.org/drawingml/2006/main" noChangeArrowheads="1" noTextEdit="1"/>
        </cdr:cNvSpPr>
      </cdr:nvSpPr>
      <cdr:spPr bwMode="auto">
        <a:xfrm xmlns:a="http://schemas.openxmlformats.org/drawingml/2006/main">
          <a:off x="2003497" y="325307"/>
          <a:ext cx="384214" cy="20838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fld id="{6303DEF3-0EF6-4452-914A-7E8A54E00AAF}" type="TxLink">
            <a:rPr lang="en-US" sz="1000" b="1" i="0" u="none" strike="noStrike" baseline="0">
              <a:solidFill>
                <a:srgbClr val="0000D4"/>
              </a:solidFill>
              <a:latin typeface="Arial"/>
              <a:cs typeface="Arial"/>
            </a:rPr>
            <a:pPr algn="l" rtl="0">
              <a:defRPr sz="1000"/>
            </a:pPr>
            <a:t>0.800</a:t>
          </a:fld>
          <a:endParaRPr lang="en-US"/>
        </a:p>
      </cdr:txBody>
    </cdr:sp>
  </cdr:relSizeAnchor>
  <cdr:relSizeAnchor xmlns:cdr="http://schemas.openxmlformats.org/drawingml/2006/chartDrawing">
    <cdr:from>
      <cdr:x>0.2704</cdr:x>
      <cdr:y>0.06243</cdr:y>
    </cdr:from>
    <cdr:to>
      <cdr:x>0.29909</cdr:x>
      <cdr:y>0.10315</cdr:y>
    </cdr:to>
    <cdr:sp macro="" textlink="If_h_higher!$C$14">
      <cdr:nvSpPr>
        <cdr:cNvPr id="166917" name="Text Box 5"/>
        <cdr:cNvSpPr txBox="1">
          <a:spLocks xmlns:a="http://schemas.openxmlformats.org/drawingml/2006/main" noChangeArrowheads="1" noTextEdit="1"/>
        </cdr:cNvSpPr>
      </cdr:nvSpPr>
      <cdr:spPr bwMode="auto">
        <a:xfrm xmlns:a="http://schemas.openxmlformats.org/drawingml/2006/main">
          <a:off x="2441620" y="317527"/>
          <a:ext cx="259062" cy="20711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32004" rIns="0" bIns="0" anchor="t" upright="1"/>
        <a:lstStyle xmlns:a="http://schemas.openxmlformats.org/drawingml/2006/main"/>
        <a:p xmlns:a="http://schemas.openxmlformats.org/drawingml/2006/main">
          <a:pPr algn="l" rtl="0">
            <a:defRPr sz="1000"/>
          </a:pPr>
          <a:fld id="{13ACCA59-74DF-4866-BB12-2DAD2EB5CE21}" type="TxLink">
            <a:rPr lang="en-US" sz="1000" b="0" i="0" u="none" strike="noStrike" baseline="0">
              <a:solidFill>
                <a:srgbClr val="000000"/>
              </a:solidFill>
              <a:latin typeface="Arial Black"/>
            </a:rPr>
            <a:pPr algn="l" rtl="0">
              <a:defRPr sz="1000"/>
            </a:pPr>
            <a:t>ko</a:t>
          </a:fld>
          <a:endParaRPr lang="en-US" sz="1000" b="0" i="0" u="none" strike="noStrike" baseline="0">
            <a:solidFill>
              <a:srgbClr val="000000"/>
            </a:solidFill>
            <a:latin typeface="Arial Black"/>
          </a:endParaRPr>
        </a:p>
      </cdr:txBody>
    </cdr:sp>
  </cdr:relSizeAnchor>
  <cdr:relSizeAnchor xmlns:cdr="http://schemas.openxmlformats.org/drawingml/2006/chartDrawing">
    <cdr:from>
      <cdr:x>0.2973</cdr:x>
      <cdr:y>0.06957</cdr:y>
    </cdr:from>
    <cdr:to>
      <cdr:x>0.35518</cdr:x>
      <cdr:y>0.11054</cdr:y>
    </cdr:to>
    <cdr:sp macro="" textlink="If_h_higher!$C$15">
      <cdr:nvSpPr>
        <cdr:cNvPr id="166918" name="Text Box 6"/>
        <cdr:cNvSpPr txBox="1">
          <a:spLocks xmlns:a="http://schemas.openxmlformats.org/drawingml/2006/main" noChangeArrowheads="1" noTextEdit="1"/>
        </cdr:cNvSpPr>
      </cdr:nvSpPr>
      <cdr:spPr bwMode="auto">
        <a:xfrm xmlns:a="http://schemas.openxmlformats.org/drawingml/2006/main">
          <a:off x="2684513" y="353882"/>
          <a:ext cx="522639" cy="20838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fld id="{133C232C-CF7D-4DF0-A305-7F23BEFCE6F7}" type="TxLink">
            <a:rPr lang="en-US" sz="1000" b="1" i="0" u="none" strike="noStrike" baseline="0">
              <a:solidFill>
                <a:srgbClr val="0000D4"/>
              </a:solidFill>
              <a:latin typeface="Arial"/>
              <a:cs typeface="Arial"/>
            </a:rPr>
            <a:pPr algn="l" rtl="0">
              <a:defRPr sz="1000"/>
            </a:pPr>
            <a:t>0.006</a:t>
          </a:fld>
          <a:endParaRPr lang="en-US"/>
        </a:p>
      </cdr:txBody>
    </cdr:sp>
  </cdr:relSizeAnchor>
  <cdr:relSizeAnchor xmlns:cdr="http://schemas.openxmlformats.org/drawingml/2006/chartDrawing">
    <cdr:from>
      <cdr:x>0.35218</cdr:x>
      <cdr:y>0.06957</cdr:y>
    </cdr:from>
    <cdr:to>
      <cdr:x>0.3925</cdr:x>
      <cdr:y>0.11054</cdr:y>
    </cdr:to>
    <cdr:sp macro="" textlink="If_h_higher!$D$15">
      <cdr:nvSpPr>
        <cdr:cNvPr id="166919" name="Text Box 7"/>
        <cdr:cNvSpPr txBox="1">
          <a:spLocks xmlns:a="http://schemas.openxmlformats.org/drawingml/2006/main" noChangeArrowheads="1" noTextEdit="1"/>
        </cdr:cNvSpPr>
      </cdr:nvSpPr>
      <cdr:spPr bwMode="auto">
        <a:xfrm xmlns:a="http://schemas.openxmlformats.org/drawingml/2006/main">
          <a:off x="3180104" y="353882"/>
          <a:ext cx="364078" cy="20838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fld id="{F097565B-0AF4-4455-99DB-827DB3B67948}" type="TxLink">
            <a:rPr lang="en-US" sz="1000" b="1" i="0" u="none" strike="noStrike" baseline="0">
              <a:solidFill>
                <a:srgbClr val="0000D4"/>
              </a:solidFill>
              <a:latin typeface="Arial"/>
              <a:cs typeface="Arial"/>
            </a:rPr>
            <a:pPr algn="l" rtl="0">
              <a:defRPr sz="1000"/>
            </a:pPr>
            <a:t>0.200</a:t>
          </a:fld>
          <a:endParaRPr lang="en-US"/>
        </a:p>
      </cdr:txBody>
    </cdr:sp>
  </cdr:relSizeAnchor>
  <cdr:relSizeAnchor xmlns:cdr="http://schemas.openxmlformats.org/drawingml/2006/chartDrawing">
    <cdr:from>
      <cdr:x>0.38951</cdr:x>
      <cdr:y>0.0697</cdr:y>
    </cdr:from>
    <cdr:to>
      <cdr:x>0.41053</cdr:x>
      <cdr:y>0.11042</cdr:y>
    </cdr:to>
    <cdr:sp macro="" textlink="If_h_higher!$E$14">
      <cdr:nvSpPr>
        <cdr:cNvPr id="166920" name="Text Box 8"/>
        <cdr:cNvSpPr txBox="1">
          <a:spLocks xmlns:a="http://schemas.openxmlformats.org/drawingml/2006/main" noChangeArrowheads="1" noTextEdit="1"/>
        </cdr:cNvSpPr>
      </cdr:nvSpPr>
      <cdr:spPr bwMode="auto">
        <a:xfrm xmlns:a="http://schemas.openxmlformats.org/drawingml/2006/main">
          <a:off x="3517134" y="354518"/>
          <a:ext cx="189804" cy="20711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32004" rIns="0" bIns="0" anchor="t" upright="1"/>
        <a:lstStyle xmlns:a="http://schemas.openxmlformats.org/drawingml/2006/main"/>
        <a:p xmlns:a="http://schemas.openxmlformats.org/drawingml/2006/main">
          <a:pPr algn="l" rtl="0">
            <a:defRPr sz="1000"/>
          </a:pPr>
          <a:fld id="{05456272-A504-4E53-ABA3-F2AE0ED57B3A}" type="TxLink">
            <a:rPr lang="en-US" sz="1000" b="0" i="0" u="none" strike="noStrike" baseline="0">
              <a:solidFill>
                <a:srgbClr val="000000"/>
              </a:solidFill>
              <a:latin typeface="Arial Black"/>
            </a:rPr>
            <a:pPr algn="l" rtl="0">
              <a:defRPr sz="1000"/>
            </a:pPr>
            <a:t>re </a:t>
          </a:fld>
          <a:endParaRPr lang="en-US" sz="1000" b="0" i="0" u="none" strike="noStrike" baseline="0">
            <a:solidFill>
              <a:srgbClr val="000000"/>
            </a:solidFill>
            <a:latin typeface="Arial Black"/>
          </a:endParaRPr>
        </a:p>
      </cdr:txBody>
    </cdr:sp>
  </cdr:relSizeAnchor>
  <cdr:relSizeAnchor xmlns:cdr="http://schemas.openxmlformats.org/drawingml/2006/chartDrawing">
    <cdr:from>
      <cdr:x>0.40753</cdr:x>
      <cdr:y>0.0697</cdr:y>
    </cdr:from>
    <cdr:to>
      <cdr:x>0.44909</cdr:x>
      <cdr:y>0.11042</cdr:y>
    </cdr:to>
    <cdr:sp macro="" textlink="If_h_higher!$E$15">
      <cdr:nvSpPr>
        <cdr:cNvPr id="166921" name="Text Box 9"/>
        <cdr:cNvSpPr txBox="1">
          <a:spLocks xmlns:a="http://schemas.openxmlformats.org/drawingml/2006/main" noChangeArrowheads="1" noTextEdit="1"/>
        </cdr:cNvSpPr>
      </cdr:nvSpPr>
      <cdr:spPr bwMode="auto">
        <a:xfrm xmlns:a="http://schemas.openxmlformats.org/drawingml/2006/main">
          <a:off x="3679890" y="354518"/>
          <a:ext cx="375274" cy="20711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fld id="{BEA1233B-B134-4903-8B55-C652788F8543}" type="TxLink">
            <a:rPr lang="en-US" sz="1000" b="1" i="0" u="none" strike="noStrike" baseline="0">
              <a:solidFill>
                <a:srgbClr val="0000D4"/>
              </a:solidFill>
              <a:latin typeface="Arial"/>
              <a:cs typeface="Arial"/>
            </a:rPr>
            <a:pPr algn="l" rtl="0">
              <a:defRPr sz="1000"/>
            </a:pPr>
            <a:t>3.410</a:t>
          </a:fld>
          <a:endParaRPr lang="en-US"/>
        </a:p>
      </cdr:txBody>
    </cdr:sp>
  </cdr:relSizeAnchor>
  <cdr:relSizeAnchor xmlns:cdr="http://schemas.openxmlformats.org/drawingml/2006/chartDrawing">
    <cdr:from>
      <cdr:x>0.4461</cdr:x>
      <cdr:y>0.0697</cdr:y>
    </cdr:from>
    <cdr:to>
      <cdr:x>0.47355</cdr:x>
      <cdr:y>0.11042</cdr:y>
    </cdr:to>
    <cdr:sp macro="" textlink="If_h_higher!$G$14">
      <cdr:nvSpPr>
        <cdr:cNvPr id="166922" name="Text Box 10"/>
        <cdr:cNvSpPr txBox="1">
          <a:spLocks xmlns:a="http://schemas.openxmlformats.org/drawingml/2006/main" noChangeArrowheads="1" noTextEdit="1"/>
        </cdr:cNvSpPr>
      </cdr:nvSpPr>
      <cdr:spPr bwMode="auto">
        <a:xfrm xmlns:a="http://schemas.openxmlformats.org/drawingml/2006/main">
          <a:off x="4028116" y="354518"/>
          <a:ext cx="247865" cy="20711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32004" rIns="0" bIns="0" anchor="t" upright="1"/>
        <a:lstStyle xmlns:a="http://schemas.openxmlformats.org/drawingml/2006/main"/>
        <a:p xmlns:a="http://schemas.openxmlformats.org/drawingml/2006/main">
          <a:pPr algn="l" rtl="0">
            <a:defRPr sz="1000"/>
          </a:pPr>
          <a:fld id="{AEA65747-78CD-43A6-980D-DCCD84B4D846}" type="TxLink">
            <a:rPr lang="en-US" sz="1000" b="0" i="0" u="none" strike="noStrike" baseline="0">
              <a:solidFill>
                <a:srgbClr val="000000"/>
              </a:solidFill>
              <a:latin typeface="Arial Black"/>
            </a:rPr>
            <a:pPr algn="l" rtl="0">
              <a:defRPr sz="1000"/>
            </a:pPr>
            <a:t>Y0</a:t>
          </a:fld>
          <a:endParaRPr lang="en-US" sz="1000" b="0" i="0" u="none" strike="noStrike" baseline="0">
            <a:solidFill>
              <a:srgbClr val="000000"/>
            </a:solidFill>
            <a:latin typeface="Arial Black"/>
          </a:endParaRPr>
        </a:p>
      </cdr:txBody>
    </cdr:sp>
  </cdr:relSizeAnchor>
  <cdr:relSizeAnchor xmlns:cdr="http://schemas.openxmlformats.org/drawingml/2006/chartDrawing">
    <cdr:from>
      <cdr:x>0.47055</cdr:x>
      <cdr:y>0.0697</cdr:y>
    </cdr:from>
    <cdr:to>
      <cdr:x>0.50865</cdr:x>
      <cdr:y>0.11042</cdr:y>
    </cdr:to>
    <cdr:sp macro="" textlink="If_h_higher!$G$15">
      <cdr:nvSpPr>
        <cdr:cNvPr id="166923" name="Text Box 11"/>
        <cdr:cNvSpPr txBox="1">
          <a:spLocks xmlns:a="http://schemas.openxmlformats.org/drawingml/2006/main" noChangeArrowheads="1" noTextEdit="1"/>
        </cdr:cNvSpPr>
      </cdr:nvSpPr>
      <cdr:spPr bwMode="auto">
        <a:xfrm xmlns:a="http://schemas.openxmlformats.org/drawingml/2006/main">
          <a:off x="4248933" y="354518"/>
          <a:ext cx="344032" cy="20711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fld id="{61ED9885-5BCA-4A59-A533-69DF535096BC}" type="TxLink">
            <a:rPr lang="en-US" sz="1000" b="1" i="0" u="none" strike="noStrike" baseline="0">
              <a:solidFill>
                <a:srgbClr val="0000D4"/>
              </a:solidFill>
              <a:latin typeface="Arial"/>
              <a:cs typeface="Arial"/>
            </a:rPr>
            <a:pPr algn="l" rtl="0">
              <a:defRPr sz="1000"/>
            </a:pPr>
            <a:t>0.950</a:t>
          </a:fld>
          <a:endParaRPr lang="en-US"/>
        </a:p>
      </cdr:txBody>
    </cdr:sp>
  </cdr:relSizeAnchor>
  <cdr:relSizeAnchor xmlns:cdr="http://schemas.openxmlformats.org/drawingml/2006/chartDrawing">
    <cdr:from>
      <cdr:x>0.50566</cdr:x>
      <cdr:y>0.0697</cdr:y>
    </cdr:from>
    <cdr:to>
      <cdr:x>0.53485</cdr:x>
      <cdr:y>0.11042</cdr:y>
    </cdr:to>
    <cdr:sp macro="" textlink="If_h_higher!$H$14">
      <cdr:nvSpPr>
        <cdr:cNvPr id="166924" name="Text Box 12"/>
        <cdr:cNvSpPr txBox="1">
          <a:spLocks xmlns:a="http://schemas.openxmlformats.org/drawingml/2006/main" noChangeArrowheads="1" noTextEdit="1"/>
        </cdr:cNvSpPr>
      </cdr:nvSpPr>
      <cdr:spPr bwMode="auto">
        <a:xfrm xmlns:a="http://schemas.openxmlformats.org/drawingml/2006/main">
          <a:off x="4565917" y="354518"/>
          <a:ext cx="263577" cy="20711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32004" rIns="0" bIns="0" anchor="t" upright="1"/>
        <a:lstStyle xmlns:a="http://schemas.openxmlformats.org/drawingml/2006/main"/>
        <a:p xmlns:a="http://schemas.openxmlformats.org/drawingml/2006/main">
          <a:pPr algn="l" rtl="0">
            <a:defRPr sz="1000"/>
          </a:pPr>
          <a:fld id="{ABB990B0-221E-44DB-A5B5-716E7708ED79}" type="TxLink">
            <a:rPr lang="en-US" sz="1000" b="0" i="0" u="none" strike="noStrike" baseline="0">
              <a:solidFill>
                <a:srgbClr val="000000"/>
              </a:solidFill>
              <a:latin typeface="Arial Black"/>
            </a:rPr>
            <a:pPr algn="l" rtl="0">
              <a:defRPr sz="1000"/>
            </a:pPr>
            <a:t>O0</a:t>
          </a:fld>
          <a:endParaRPr lang="en-US" sz="1000" b="0" i="0" u="none" strike="noStrike" baseline="0">
            <a:solidFill>
              <a:srgbClr val="000000"/>
            </a:solidFill>
            <a:latin typeface="Arial Black"/>
          </a:endParaRPr>
        </a:p>
      </cdr:txBody>
    </cdr:sp>
  </cdr:relSizeAnchor>
  <cdr:relSizeAnchor xmlns:cdr="http://schemas.openxmlformats.org/drawingml/2006/chartDrawing">
    <cdr:from>
      <cdr:x>0.53185</cdr:x>
      <cdr:y>0.0643</cdr:y>
    </cdr:from>
    <cdr:to>
      <cdr:x>0.58108</cdr:x>
      <cdr:y>0.11582</cdr:y>
    </cdr:to>
    <cdr:sp macro="" textlink="If_h_higher!$H$15">
      <cdr:nvSpPr>
        <cdr:cNvPr id="166925" name="Text Box 13"/>
        <cdr:cNvSpPr txBox="1">
          <a:spLocks xmlns:a="http://schemas.openxmlformats.org/drawingml/2006/main" noChangeArrowheads="1" noTextEdit="1"/>
        </cdr:cNvSpPr>
      </cdr:nvSpPr>
      <cdr:spPr bwMode="auto">
        <a:xfrm xmlns:a="http://schemas.openxmlformats.org/drawingml/2006/main">
          <a:off x="4802446" y="327052"/>
          <a:ext cx="444532" cy="26204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fld id="{3CBD2B65-763E-422E-B7C1-66B7017E1917}" type="TxLink">
            <a:rPr lang="en-US" sz="1000" b="1" i="0" u="none" strike="noStrike" baseline="0">
              <a:solidFill>
                <a:srgbClr val="0000D4"/>
              </a:solidFill>
              <a:latin typeface="Arial"/>
              <a:cs typeface="Arial"/>
            </a:rPr>
            <a:pPr algn="l" rtl="0">
              <a:defRPr sz="1000"/>
            </a:pPr>
            <a:t>16.170</a:t>
          </a:fld>
          <a:endParaRPr lang="en-US"/>
        </a:p>
      </cdr:txBody>
    </cdr:sp>
  </cdr:relSizeAnchor>
  <cdr:relSizeAnchor xmlns:cdr="http://schemas.openxmlformats.org/drawingml/2006/chartDrawing">
    <cdr:from>
      <cdr:x>0.03941</cdr:x>
      <cdr:y>0.01303</cdr:y>
    </cdr:from>
    <cdr:to>
      <cdr:x>0.64322</cdr:x>
      <cdr:y>0.05228</cdr:y>
    </cdr:to>
    <cdr:sp macro="" textlink="">
      <cdr:nvSpPr>
        <cdr:cNvPr id="166926" name="Text Box 14"/>
        <cdr:cNvSpPr txBox="1">
          <a:spLocks xmlns:a="http://schemas.openxmlformats.org/drawingml/2006/main" noChangeArrowheads="1"/>
        </cdr:cNvSpPr>
      </cdr:nvSpPr>
      <cdr:spPr bwMode="auto">
        <a:xfrm xmlns:a="http://schemas.openxmlformats.org/drawingml/2006/main">
          <a:off x="359367" y="69552"/>
          <a:ext cx="5458061" cy="20002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en-US" sz="975" b="1" i="0" u="none" strike="noStrike" baseline="0">
              <a:solidFill>
                <a:srgbClr val="000000"/>
              </a:solidFill>
              <a:latin typeface="Arial"/>
              <a:cs typeface="Arial"/>
            </a:rPr>
            <a:t>Tithonia if </a:t>
          </a:r>
          <a:r>
            <a:rPr lang="en-US" sz="975" b="1" i="1" u="none" strike="noStrike" baseline="0">
              <a:solidFill>
                <a:srgbClr val="000000"/>
              </a:solidFill>
              <a:latin typeface="Arial"/>
              <a:cs typeface="Arial"/>
            </a:rPr>
            <a:t>h</a:t>
          </a:r>
          <a:r>
            <a:rPr lang="en-US" sz="975" b="1" i="0" u="none" strike="noStrike" baseline="0">
              <a:solidFill>
                <a:srgbClr val="000000"/>
              </a:solidFill>
              <a:latin typeface="Arial"/>
              <a:cs typeface="Arial"/>
            </a:rPr>
            <a:t> higher</a:t>
          </a:r>
        </a:p>
      </cdr:txBody>
    </cdr:sp>
  </cdr:relSizeAnchor>
  <cdr:relSizeAnchor xmlns:cdr="http://schemas.openxmlformats.org/drawingml/2006/chartDrawing">
    <cdr:from>
      <cdr:x>0.61354</cdr:x>
      <cdr:y>0.05866</cdr:y>
    </cdr:from>
    <cdr:to>
      <cdr:x>0.69468</cdr:x>
      <cdr:y>0.10159</cdr:y>
    </cdr:to>
    <cdr:sp macro="" textlink="">
      <cdr:nvSpPr>
        <cdr:cNvPr id="166928" name="Text Box 16"/>
        <cdr:cNvSpPr txBox="1">
          <a:spLocks xmlns:a="http://schemas.openxmlformats.org/drawingml/2006/main" noChangeArrowheads="1"/>
        </cdr:cNvSpPr>
      </cdr:nvSpPr>
      <cdr:spPr bwMode="auto">
        <a:xfrm xmlns:a="http://schemas.openxmlformats.org/drawingml/2006/main">
          <a:off x="5549109" y="302081"/>
          <a:ext cx="733406" cy="21877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0.15107</cdr:x>
      <cdr:y>0.07145</cdr:y>
    </cdr:from>
    <cdr:to>
      <cdr:x>0.20079</cdr:x>
      <cdr:y>0.11242</cdr:y>
    </cdr:to>
    <cdr:sp macro="" textlink="If_h_higher!$A$15">
      <cdr:nvSpPr>
        <cdr:cNvPr id="166936" name="Text Box 24"/>
        <cdr:cNvSpPr txBox="1">
          <a:spLocks xmlns:a="http://schemas.openxmlformats.org/drawingml/2006/main" noChangeArrowheads="1" noTextEdit="1"/>
        </cdr:cNvSpPr>
      </cdr:nvSpPr>
      <cdr:spPr bwMode="auto">
        <a:xfrm xmlns:a="http://schemas.openxmlformats.org/drawingml/2006/main">
          <a:off x="1364110" y="363407"/>
          <a:ext cx="448956" cy="20838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fld id="{99C6DE1A-C769-4631-9428-BDB5B597BF92}" type="TxLink">
            <a:rPr lang="en-US" sz="1000" b="1" i="0" u="none" strike="noStrike" baseline="0">
              <a:solidFill>
                <a:srgbClr val="0000D4"/>
              </a:solidFill>
              <a:latin typeface="Arial"/>
              <a:cs typeface="Arial"/>
            </a:rPr>
            <a:pPr algn="l" rtl="0">
              <a:defRPr sz="1000"/>
            </a:pPr>
            <a:t>4.186</a:t>
          </a:fld>
          <a:endParaRPr lang="en-US"/>
        </a:p>
      </cdr:txBody>
    </cdr:sp>
  </cdr:relSizeAnchor>
</c:userShapes>
</file>

<file path=xl/drawings/drawing17.xml><?xml version="1.0" encoding="utf-8"?>
<xdr:wsDr xmlns:xdr="http://schemas.openxmlformats.org/drawingml/2006/spreadsheetDrawing" xmlns:a="http://schemas.openxmlformats.org/drawingml/2006/main">
  <xdr:twoCellAnchor>
    <xdr:from>
      <xdr:col>0</xdr:col>
      <xdr:colOff>285750</xdr:colOff>
      <xdr:row>10</xdr:row>
      <xdr:rowOff>76200</xdr:rowOff>
    </xdr:from>
    <xdr:to>
      <xdr:col>10</xdr:col>
      <xdr:colOff>38100</xdr:colOff>
      <xdr:row>29</xdr:row>
      <xdr:rowOff>9525</xdr:rowOff>
    </xdr:to>
    <xdr:graphicFrame macro="">
      <xdr:nvGraphicFramePr>
        <xdr:cNvPr id="2" name="Diagra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0</xdr:col>
      <xdr:colOff>38100</xdr:colOff>
      <xdr:row>1</xdr:row>
      <xdr:rowOff>19050</xdr:rowOff>
    </xdr:from>
    <xdr:to>
      <xdr:col>7</xdr:col>
      <xdr:colOff>381000</xdr:colOff>
      <xdr:row>21</xdr:row>
      <xdr:rowOff>9525</xdr:rowOff>
    </xdr:to>
    <xdr:grpSp>
      <xdr:nvGrpSpPr>
        <xdr:cNvPr id="164065" name="Group 3"/>
        <xdr:cNvGrpSpPr>
          <a:grpSpLocks/>
        </xdr:cNvGrpSpPr>
      </xdr:nvGrpSpPr>
      <xdr:grpSpPr bwMode="auto">
        <a:xfrm>
          <a:off x="38100" y="180975"/>
          <a:ext cx="4476750" cy="3228974"/>
          <a:chOff x="5" y="25"/>
          <a:chExt cx="607" cy="438"/>
        </a:xfrm>
      </xdr:grpSpPr>
      <mc:AlternateContent xmlns:mc="http://schemas.openxmlformats.org/markup-compatibility/2006">
        <mc:Choice xmlns:a14="http://schemas.microsoft.com/office/drawing/2010/main" Requires="a14">
          <xdr:sp macro="" textlink="">
            <xdr:nvSpPr>
              <xdr:cNvPr id="163841" name="Object 1" hidden="1">
                <a:extLst>
                  <a:ext uri="{63B3BB69-23CF-44E3-9099-C40C66FF867C}">
                    <a14:compatExt spid="_x0000_s163841"/>
                  </a:ext>
                </a:extLst>
              </xdr:cNvPr>
              <xdr:cNvSpPr/>
            </xdr:nvSpPr>
            <xdr:spPr>
              <a:xfrm>
                <a:off x="9" y="25"/>
                <a:ext cx="603" cy="438"/>
              </a:xfrm>
              <a:prstGeom prst="rect">
                <a:avLst/>
              </a:prstGeom>
            </xdr:spPr>
          </xdr:sp>
        </mc:Choice>
        <mc:Fallback/>
      </mc:AlternateContent>
      <xdr:sp macro="" textlink="">
        <xdr:nvSpPr>
          <xdr:cNvPr id="163842" name="Rectangle 2"/>
          <xdr:cNvSpPr>
            <a:spLocks noChangeArrowheads="1"/>
          </xdr:cNvSpPr>
        </xdr:nvSpPr>
        <xdr:spPr bwMode="auto">
          <a:xfrm>
            <a:off x="5" y="28"/>
            <a:ext cx="604" cy="150"/>
          </a:xfrm>
          <a:prstGeom prst="rect">
            <a:avLst/>
          </a:prstGeom>
          <a:noFill/>
          <a:ln>
            <a:noFill/>
          </a:ln>
          <a:extLst>
            <a:ext uri="{909E8E84-426E-40DD-AFC4-6F175D3DCCD1}">
              <a14:hiddenFill xmlns:a14="http://schemas.microsoft.com/office/drawing/2010/main">
                <a:solidFill>
                  <a:srgbClr val="00CC99"/>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en-US" sz="2000" b="0" i="0" u="none" strike="noStrike" baseline="0">
                <a:solidFill>
                  <a:srgbClr val="000000"/>
                </a:solidFill>
                <a:latin typeface="Times New Roman"/>
                <a:cs typeface="Times New Roman"/>
              </a:rPr>
              <a:t>ICBM - Introductory C Balance Model</a:t>
            </a:r>
          </a:p>
        </xdr:txBody>
      </xdr:sp>
    </xdr:grpSp>
    <xdr:clientData/>
  </xdr:twoCellAnchor>
  <xdr:twoCellAnchor>
    <xdr:from>
      <xdr:col>0</xdr:col>
      <xdr:colOff>47625</xdr:colOff>
      <xdr:row>23</xdr:row>
      <xdr:rowOff>114300</xdr:rowOff>
    </xdr:from>
    <xdr:to>
      <xdr:col>8</xdr:col>
      <xdr:colOff>285750</xdr:colOff>
      <xdr:row>55</xdr:row>
      <xdr:rowOff>85725</xdr:rowOff>
    </xdr:to>
    <xdr:sp macro="" textlink="">
      <xdr:nvSpPr>
        <xdr:cNvPr id="163844" name="Text Box 4"/>
        <xdr:cNvSpPr txBox="1">
          <a:spLocks noChangeArrowheads="1"/>
        </xdr:cNvSpPr>
      </xdr:nvSpPr>
      <xdr:spPr bwMode="auto">
        <a:xfrm>
          <a:off x="47625" y="3838575"/>
          <a:ext cx="4962525" cy="51530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Ecological Applications, 7(4), 1997, pp. 1226–1236</a:t>
          </a:r>
        </a:p>
        <a:p>
          <a:pPr algn="l" rtl="0">
            <a:defRPr sz="1000"/>
          </a:pPr>
          <a:r>
            <a:rPr lang="en-US" sz="1000" b="0" i="0" u="none" strike="noStrike" baseline="0">
              <a:solidFill>
                <a:srgbClr val="000000"/>
              </a:solidFill>
              <a:latin typeface="Arial"/>
              <a:cs typeface="Arial"/>
            </a:rPr>
            <a:t>q 1997 by the Ecological Society of America</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ICBM: THE INTRODUCTORY CARBON BALANCE MODEL FOR</a:t>
          </a:r>
        </a:p>
        <a:p>
          <a:pPr algn="l" rtl="0">
            <a:defRPr sz="1000"/>
          </a:pPr>
          <a:r>
            <a:rPr lang="en-US" sz="1000" b="1" i="0" u="none" strike="noStrike" baseline="0">
              <a:solidFill>
                <a:srgbClr val="000000"/>
              </a:solidFill>
              <a:latin typeface="Arial"/>
              <a:cs typeface="Arial"/>
            </a:rPr>
            <a:t>EXPLORATION OF SOIL CARBON BALANCES</a:t>
          </a:r>
        </a:p>
        <a:p>
          <a:pPr algn="l" rtl="0">
            <a:defRPr sz="1000"/>
          </a:pPr>
          <a:endParaRPr lang="en-US" sz="1000" b="0" i="0" u="none" strike="noStrike" baseline="0">
            <a:solidFill>
              <a:srgbClr val="000000"/>
            </a:solidFill>
            <a:latin typeface="Arial"/>
            <a:cs typeface="Arial"/>
          </a:endParaRPr>
        </a:p>
        <a:p>
          <a:pPr algn="l" rtl="0">
            <a:defRPr sz="1000"/>
          </a:pPr>
          <a:r>
            <a:rPr lang="en-US" sz="1000" b="0" i="1" u="none" strike="noStrike" baseline="0">
              <a:solidFill>
                <a:srgbClr val="000000"/>
              </a:solidFill>
              <a:latin typeface="Arial"/>
              <a:cs typeface="Arial"/>
            </a:rPr>
            <a:t>OLOF ANDRÉN AND THOMAS KÄTTERER</a:t>
          </a: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r>
            <a:rPr lang="en-US" sz="1000" b="0" i="1" u="none" strike="noStrike" baseline="0">
              <a:solidFill>
                <a:srgbClr val="000000"/>
              </a:solidFill>
              <a:latin typeface="Arial"/>
              <a:cs typeface="Arial"/>
            </a:rPr>
            <a:t>Department of Soil Sciences, P.O. Box 7014, SLU,</a:t>
          </a:r>
        </a:p>
        <a:p>
          <a:pPr algn="l" rtl="0">
            <a:defRPr sz="1000"/>
          </a:pPr>
          <a:r>
            <a:rPr lang="en-US" sz="1000" b="0" i="1" u="none" strike="noStrike" baseline="0">
              <a:solidFill>
                <a:srgbClr val="000000"/>
              </a:solidFill>
              <a:latin typeface="Arial"/>
              <a:cs typeface="Arial"/>
            </a:rPr>
            <a:t>S-750 07 Uppsala, Sweden</a:t>
          </a: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Abstract.</a:t>
          </a:r>
          <a:r>
            <a:rPr lang="en-US" sz="1000" b="0" i="0" u="none" strike="noStrike" baseline="0">
              <a:solidFill>
                <a:srgbClr val="000000"/>
              </a:solidFill>
              <a:latin typeface="Arial"/>
              <a:cs typeface="Arial"/>
            </a:rPr>
            <a:t> A two-component model was devised, comprising young and old soil C, two</a:t>
          </a:r>
        </a:p>
        <a:p>
          <a:pPr algn="l" rtl="0">
            <a:defRPr sz="1000"/>
          </a:pPr>
          <a:r>
            <a:rPr lang="en-US" sz="1000" b="0" i="0" u="none" strike="noStrike" baseline="0">
              <a:solidFill>
                <a:srgbClr val="000000"/>
              </a:solidFill>
              <a:latin typeface="Arial"/>
              <a:cs typeface="Arial"/>
            </a:rPr>
            <a:t>decay constants, and parameters for litter input, ‘‘humification,’’ and external influences.</a:t>
          </a:r>
        </a:p>
        <a:p>
          <a:pPr algn="l" rtl="0">
            <a:defRPr sz="1000"/>
          </a:pPr>
          <a:r>
            <a:rPr lang="en-US" sz="1000" b="0" i="0" u="none" strike="noStrike" baseline="0">
              <a:solidFill>
                <a:srgbClr val="000000"/>
              </a:solidFill>
              <a:latin typeface="Arial"/>
              <a:cs typeface="Arial"/>
            </a:rPr>
            <a:t>Due to the model’s simplicity, the differential equations were solved analytically, and</a:t>
          </a:r>
        </a:p>
        <a:p>
          <a:pPr algn="l" rtl="0">
            <a:defRPr sz="1000"/>
          </a:pPr>
          <a:r>
            <a:rPr lang="en-US" sz="1000" b="0" i="0" u="none" strike="noStrike" baseline="0">
              <a:solidFill>
                <a:srgbClr val="000000"/>
              </a:solidFill>
              <a:latin typeface="Arial"/>
              <a:cs typeface="Arial"/>
            </a:rPr>
            <a:t>parameter optimizations can be made using generally available nonlinear regression programs.</a:t>
          </a:r>
        </a:p>
        <a:p>
          <a:pPr algn="l" rtl="0">
            <a:defRPr sz="1000"/>
          </a:pPr>
          <a:r>
            <a:rPr lang="en-US" sz="1000" b="0" i="0" u="none" strike="noStrike" baseline="0">
              <a:solidFill>
                <a:srgbClr val="000000"/>
              </a:solidFill>
              <a:latin typeface="Arial"/>
              <a:cs typeface="Arial"/>
            </a:rPr>
            <a:t>The calibration parameter values were derived from a 35-yr experiment with arable</a:t>
          </a:r>
        </a:p>
        <a:p>
          <a:pPr algn="l" rtl="0">
            <a:defRPr sz="1000"/>
          </a:pPr>
          <a:r>
            <a:rPr lang="en-US" sz="1000" b="0" i="0" u="none" strike="noStrike" baseline="0">
              <a:solidFill>
                <a:srgbClr val="000000"/>
              </a:solidFill>
              <a:latin typeface="Arial"/>
              <a:cs typeface="Arial"/>
            </a:rPr>
            <a:t>crops on a clay soil in central Sweden. We show how the model can be used for mediumterm (30 yr) predictions of the effects of changed inputs, climate, initial pools, litter quality, etc., on soil carbon pools. Equations are provided for calculating steady-state pool sizes as well as model parameters from litter bag or 14C-labeled litter decomposition data. Strategies for model parameterization to different inputs, climatic regions, and soils, as well as the model’s relations to other model families, are briefly discussed.</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Key words:</a:t>
          </a:r>
          <a:r>
            <a:rPr lang="en-US" sz="1000" b="0" i="0" u="none" strike="noStrike" baseline="0">
              <a:solidFill>
                <a:srgbClr val="000000"/>
              </a:solidFill>
              <a:latin typeface="Arial"/>
              <a:cs typeface="Arial"/>
            </a:rPr>
            <a:t> </a:t>
          </a:r>
          <a:r>
            <a:rPr lang="en-US" sz="1000" b="0" i="1" u="none" strike="noStrike" baseline="0">
              <a:solidFill>
                <a:srgbClr val="000000"/>
              </a:solidFill>
              <a:latin typeface="Arial"/>
              <a:cs typeface="Arial"/>
            </a:rPr>
            <a:t>carbon budgets; global change; mathematical model; soil carbon</a:t>
          </a:r>
          <a:r>
            <a:rPr lang="en-US" sz="1000" b="0" i="0" u="none" strike="noStrike" baseline="0">
              <a:solidFill>
                <a:srgbClr val="000000"/>
              </a:solidFill>
              <a:latin typeface="Arial"/>
              <a:cs typeface="Arial"/>
            </a:rPr>
            <a:t>.</a:t>
          </a: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This is the original paper!</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xdr:colOff>
      <xdr:row>0</xdr:row>
      <xdr:rowOff>19050</xdr:rowOff>
    </xdr:from>
    <xdr:to>
      <xdr:col>10</xdr:col>
      <xdr:colOff>0</xdr:colOff>
      <xdr:row>7</xdr:row>
      <xdr:rowOff>104775</xdr:rowOff>
    </xdr:to>
    <xdr:sp macro="" textlink="">
      <xdr:nvSpPr>
        <xdr:cNvPr id="165889" name="Text Box 1">
          <a:hlinkClick xmlns:r="http://schemas.openxmlformats.org/officeDocument/2006/relationships" r:id="rId1"/>
        </xdr:cNvPr>
        <xdr:cNvSpPr txBox="1">
          <a:spLocks noChangeArrowheads="1"/>
        </xdr:cNvSpPr>
      </xdr:nvSpPr>
      <xdr:spPr bwMode="auto">
        <a:xfrm>
          <a:off x="19050" y="19050"/>
          <a:ext cx="6162675" cy="1219200"/>
        </a:xfrm>
        <a:prstGeom prst="rect">
          <a:avLst/>
        </a:prstGeom>
        <a:solidFill>
          <a:srgbClr xmlns:mc="http://schemas.openxmlformats.org/markup-compatibility/2006" xmlns:a14="http://schemas.microsoft.com/office/drawing/2010/main" val="FCF305"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1" i="0" u="none" strike="noStrike" baseline="0">
              <a:solidFill>
                <a:srgbClr val="000000"/>
              </a:solidFill>
              <a:latin typeface="Arial"/>
              <a:cs typeface="Arial"/>
            </a:rPr>
            <a:t>ICBM - different parameter values on different pages. </a:t>
          </a:r>
        </a:p>
        <a:p>
          <a:pPr algn="l" rtl="0">
            <a:defRPr sz="1000"/>
          </a:pPr>
          <a:r>
            <a:rPr lang="en-US" sz="1000" b="1" i="0" u="none" strike="noStrike" baseline="0">
              <a:solidFill>
                <a:srgbClr val="000000"/>
              </a:solidFill>
              <a:latin typeface="Arial"/>
              <a:cs typeface="Arial"/>
            </a:rPr>
            <a:t>Olof Andrén &amp; Thomas Kätterer. prof@oandren.com, Thomas.Katterer@slu.se  </a:t>
          </a:r>
        </a:p>
        <a:p>
          <a:pPr algn="l" rtl="0">
            <a:defRPr sz="1000"/>
          </a:pPr>
          <a:endParaRPr lang="en-US" sz="1000" b="1" i="1" u="none" strike="noStrike" baseline="0">
            <a:solidFill>
              <a:srgbClr val="000000"/>
            </a:solidFill>
            <a:latin typeface="Arial"/>
            <a:cs typeface="Arial"/>
          </a:endParaRPr>
        </a:p>
        <a:p>
          <a:pPr algn="l" rtl="0">
            <a:defRPr sz="1000"/>
          </a:pPr>
          <a:endParaRPr lang="en-US" sz="1000" b="1" i="1" u="none" strike="noStrike" baseline="0">
            <a:solidFill>
              <a:srgbClr val="000000"/>
            </a:solidFill>
            <a:latin typeface="Arial"/>
            <a:cs typeface="Arial"/>
          </a:endParaRPr>
        </a:p>
        <a:p>
          <a:pPr algn="l" rtl="0">
            <a:defRPr sz="1000"/>
          </a:pPr>
          <a:r>
            <a:rPr lang="en-US" sz="1000" b="1" i="1" u="none" strike="noStrike" baseline="0">
              <a:solidFill>
                <a:srgbClr val="000000"/>
              </a:solidFill>
              <a:latin typeface="Arial"/>
              <a:cs typeface="Arial"/>
            </a:rPr>
            <a:t>Changeable values </a:t>
          </a:r>
          <a:r>
            <a:rPr lang="en-US" sz="1000" b="1" i="1" u="none" strike="noStrike" baseline="0">
              <a:solidFill>
                <a:srgbClr val="DD0806"/>
              </a:solidFill>
              <a:latin typeface="Arial"/>
              <a:cs typeface="Arial"/>
            </a:rPr>
            <a:t>red</a:t>
          </a:r>
          <a:r>
            <a:rPr lang="en-US" sz="1000" b="1" i="1" u="none" strike="noStrike" baseline="0">
              <a:solidFill>
                <a:srgbClr val="000000"/>
              </a:solidFill>
              <a:latin typeface="Arial"/>
              <a:cs typeface="Arial"/>
            </a:rPr>
            <a:t>, outputs </a:t>
          </a:r>
          <a:r>
            <a:rPr lang="en-US" sz="1000" b="1" i="1" u="none" strike="noStrike" baseline="0">
              <a:solidFill>
                <a:srgbClr val="0000D4"/>
              </a:solidFill>
              <a:latin typeface="Arial"/>
              <a:cs typeface="Arial"/>
            </a:rPr>
            <a:t>blue</a:t>
          </a:r>
          <a:r>
            <a:rPr lang="en-US" sz="1000" b="1" i="1" u="none" strike="noStrike" baseline="0">
              <a:solidFill>
                <a:srgbClr val="000000"/>
              </a:solidFill>
              <a:latin typeface="Arial"/>
              <a:cs typeface="Arial"/>
            </a:rPr>
            <a:t>, optional input of measurements</a:t>
          </a:r>
          <a:r>
            <a:rPr lang="en-US" sz="1000" b="1" i="1" u="none" strike="noStrike" baseline="0">
              <a:solidFill>
                <a:srgbClr val="0000D4"/>
              </a:solidFill>
              <a:latin typeface="Arial"/>
              <a:cs typeface="Arial"/>
            </a:rPr>
            <a:t> </a:t>
          </a:r>
          <a:r>
            <a:rPr lang="en-US" sz="1000" b="1" i="1" u="none" strike="noStrike" baseline="0">
              <a:solidFill>
                <a:srgbClr val="339966"/>
              </a:solidFill>
              <a:latin typeface="Arial"/>
              <a:cs typeface="Arial"/>
            </a:rPr>
            <a:t>green background</a:t>
          </a:r>
          <a:r>
            <a:rPr lang="en-US" sz="1000" b="1" i="1" u="none" strike="noStrike" baseline="0">
              <a:solidFill>
                <a:srgbClr val="000000"/>
              </a:solidFill>
              <a:latin typeface="Arial"/>
              <a:cs typeface="Arial"/>
            </a:rPr>
            <a:t>.</a:t>
          </a:r>
        </a:p>
        <a:p>
          <a:pPr algn="l" rtl="0">
            <a:defRPr sz="1000"/>
          </a:pPr>
          <a:endParaRPr lang="en-US" sz="1000" b="1" i="1" u="none" strike="noStrike" baseline="0">
            <a:solidFill>
              <a:srgbClr val="000000"/>
            </a:solidFill>
            <a:latin typeface="Arial"/>
            <a:cs typeface="Arial"/>
          </a:endParaRPr>
        </a:p>
        <a:p>
          <a:pPr algn="l" rtl="0">
            <a:defRPr sz="1000"/>
          </a:pPr>
          <a:r>
            <a:rPr lang="en-US" sz="1000" b="1" i="1" u="none" strike="noStrike" baseline="0">
              <a:solidFill>
                <a:srgbClr val="DD0806"/>
              </a:solidFill>
              <a:latin typeface="Arial"/>
              <a:cs typeface="Arial"/>
            </a:rPr>
            <a:t>See </a:t>
          </a:r>
          <a:r>
            <a:rPr lang="en-US" sz="1000" b="1" i="1" u="sng" strike="noStrike" baseline="0">
              <a:solidFill>
                <a:srgbClr val="DD0806"/>
              </a:solidFill>
              <a:latin typeface="Arial"/>
              <a:cs typeface="Arial"/>
            </a:rPr>
            <a:t>www.oandren.com</a:t>
          </a:r>
          <a:r>
            <a:rPr lang="en-US" sz="1000" b="1" i="1" u="none" strike="noStrike" baseline="0">
              <a:solidFill>
                <a:srgbClr val="DD0806"/>
              </a:solidFill>
              <a:latin typeface="Arial"/>
              <a:cs typeface="Arial"/>
            </a:rPr>
            <a:t> for program downloads, literature lists...</a:t>
          </a:r>
          <a:endParaRPr lang="en-US"/>
        </a:p>
      </xdr:txBody>
    </xdr:sp>
    <xdr:clientData/>
  </xdr:twoCellAnchor>
  <xdr:twoCellAnchor>
    <xdr:from>
      <xdr:col>0</xdr:col>
      <xdr:colOff>0</xdr:colOff>
      <xdr:row>9</xdr:row>
      <xdr:rowOff>133350</xdr:rowOff>
    </xdr:from>
    <xdr:to>
      <xdr:col>9</xdr:col>
      <xdr:colOff>600075</xdr:colOff>
      <xdr:row>11</xdr:row>
      <xdr:rowOff>123825</xdr:rowOff>
    </xdr:to>
    <xdr:sp macro="" textlink="">
      <xdr:nvSpPr>
        <xdr:cNvPr id="165890" name="Text Box 2"/>
        <xdr:cNvSpPr txBox="1">
          <a:spLocks noChangeArrowheads="1"/>
        </xdr:cNvSpPr>
      </xdr:nvSpPr>
      <xdr:spPr bwMode="auto">
        <a:xfrm>
          <a:off x="0" y="1590675"/>
          <a:ext cx="6172200" cy="314325"/>
        </a:xfrm>
        <a:prstGeom prst="rect">
          <a:avLst/>
        </a:prstGeom>
        <a:solidFill>
          <a:srgbClr xmlns:mc="http://schemas.openxmlformats.org/markup-compatibility/2006" xmlns:a14="http://schemas.microsoft.com/office/drawing/2010/main" val="FFCC00" mc:Ignorable="a14" a14:legacySpreadsheetColorIndex="5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32004" rIns="0" bIns="0" anchor="t" upright="1"/>
        <a:lstStyle/>
        <a:p>
          <a:pPr algn="l" rtl="0">
            <a:defRPr sz="1000"/>
          </a:pPr>
          <a:r>
            <a:rPr lang="en-US" sz="1600" b="1" i="0" u="none" strike="noStrike" baseline="0">
              <a:solidFill>
                <a:srgbClr val="000000"/>
              </a:solidFill>
              <a:latin typeface="Arial"/>
              <a:cs typeface="Arial"/>
            </a:rPr>
            <a:t>Carbon parameters                       Initial values</a:t>
          </a:r>
        </a:p>
      </xdr:txBody>
    </xdr:sp>
    <xdr:clientData/>
  </xdr:twoCellAnchor>
  <xdr:twoCellAnchor>
    <xdr:from>
      <xdr:col>0</xdr:col>
      <xdr:colOff>57150</xdr:colOff>
      <xdr:row>50</xdr:row>
      <xdr:rowOff>123825</xdr:rowOff>
    </xdr:from>
    <xdr:to>
      <xdr:col>14</xdr:col>
      <xdr:colOff>466725</xdr:colOff>
      <xdr:row>82</xdr:row>
      <xdr:rowOff>28575</xdr:rowOff>
    </xdr:to>
    <xdr:graphicFrame macro="">
      <xdr:nvGraphicFramePr>
        <xdr:cNvPr id="166850"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19050</xdr:colOff>
      <xdr:row>16</xdr:row>
      <xdr:rowOff>38100</xdr:rowOff>
    </xdr:from>
    <xdr:to>
      <xdr:col>21</xdr:col>
      <xdr:colOff>600075</xdr:colOff>
      <xdr:row>21</xdr:row>
      <xdr:rowOff>19050</xdr:rowOff>
    </xdr:to>
    <xdr:sp macro="" textlink="">
      <xdr:nvSpPr>
        <xdr:cNvPr id="165910" name="Text Box 22"/>
        <xdr:cNvSpPr txBox="1">
          <a:spLocks noChangeArrowheads="1"/>
        </xdr:cNvSpPr>
      </xdr:nvSpPr>
      <xdr:spPr bwMode="auto">
        <a:xfrm>
          <a:off x="8639175" y="2676525"/>
          <a:ext cx="4848225" cy="7905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sng" strike="noStrike" baseline="0">
              <a:solidFill>
                <a:srgbClr val="FF0000"/>
              </a:solidFill>
              <a:latin typeface="Arial"/>
              <a:cs typeface="Arial"/>
            </a:rPr>
            <a:t>Comments to the current parameter set</a:t>
          </a:r>
          <a:r>
            <a:rPr lang="en-US" sz="1000" b="0" i="0" u="none" strike="noStrike" baseline="0">
              <a:solidFill>
                <a:srgbClr val="FF0000"/>
              </a:solidFill>
              <a:latin typeface="Arial"/>
              <a:cs typeface="Arial"/>
            </a:rPr>
            <a:t>: </a:t>
          </a:r>
        </a:p>
        <a:p>
          <a:pPr algn="l" rtl="0">
            <a:defRPr sz="1000"/>
          </a:pPr>
          <a:r>
            <a:rPr lang="en-US">
              <a:solidFill>
                <a:srgbClr val="FF0000"/>
              </a:solidFill>
            </a:rPr>
            <a:t>Embu, no N, 1.2 t C/ha maize stover. Assumed to be in steady-state</a:t>
          </a:r>
          <a:r>
            <a:rPr lang="en-US" baseline="0">
              <a:solidFill>
                <a:srgbClr val="FF0000"/>
              </a:solidFill>
            </a:rPr>
            <a:t> - </a:t>
          </a:r>
        </a:p>
        <a:p>
          <a:pPr algn="l" rtl="0">
            <a:defRPr sz="1000"/>
          </a:pPr>
          <a:r>
            <a:rPr lang="en-US" sz="1000" b="0" i="0" u="none" strike="noStrike" baseline="0">
              <a:solidFill>
                <a:srgbClr val="FF0000"/>
              </a:solidFill>
              <a:latin typeface="Arial"/>
              <a:cs typeface="Arial"/>
            </a:rPr>
            <a:t>similar to earlier cultivation at the site. This is used to find parameter values</a:t>
          </a:r>
        </a:p>
        <a:p>
          <a:pPr algn="l" rtl="0">
            <a:defRPr sz="1000"/>
          </a:pPr>
          <a:r>
            <a:rPr lang="en-US" sz="1000" b="0" i="0" u="none" strike="noStrike" baseline="0">
              <a:solidFill>
                <a:srgbClr val="FF0000"/>
              </a:solidFill>
              <a:latin typeface="Arial"/>
              <a:cs typeface="Arial"/>
            </a:rPr>
            <a:t>that gives a steady state, i.e. a constant soil mass. </a:t>
          </a:r>
          <a:r>
            <a:rPr lang="sv-SE" sz="1000" b="0" i="0" u="none" strike="noStrike">
              <a:solidFill>
                <a:srgbClr val="FF0000"/>
              </a:solidFill>
              <a:effectLst/>
              <a:latin typeface="+mn-lt"/>
              <a:ea typeface="+mn-ea"/>
              <a:cs typeface="+mn-cs"/>
            </a:rPr>
            <a:t>Adjusted h to give balance if 50% inert</a:t>
          </a:r>
          <a:r>
            <a:rPr lang="sv-SE">
              <a:solidFill>
                <a:srgbClr val="FF0000"/>
              </a:solidFill>
            </a:rPr>
            <a:t> .</a:t>
          </a:r>
          <a:endParaRPr lang="en-US" sz="1000" b="0" i="0" u="none" strike="noStrike" baseline="0">
            <a:solidFill>
              <a:srgbClr val="FF0000"/>
            </a:solidFill>
            <a:latin typeface="Arial"/>
            <a:cs typeface="Arial"/>
          </a:endParaRPr>
        </a:p>
      </xdr:txBody>
    </xdr:sp>
    <xdr:clientData/>
  </xdr:twoCellAnchor>
  <xdr:twoCellAnchor>
    <xdr:from>
      <xdr:col>2</xdr:col>
      <xdr:colOff>400050</xdr:colOff>
      <xdr:row>1264</xdr:row>
      <xdr:rowOff>123825</xdr:rowOff>
    </xdr:from>
    <xdr:to>
      <xdr:col>17</xdr:col>
      <xdr:colOff>104775</xdr:colOff>
      <xdr:row>1293</xdr:row>
      <xdr:rowOff>19050</xdr:rowOff>
    </xdr:to>
    <xdr:graphicFrame macro="">
      <xdr:nvGraphicFramePr>
        <xdr:cNvPr id="166852" name="Chart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47625</xdr:colOff>
      <xdr:row>83</xdr:row>
      <xdr:rowOff>38100</xdr:rowOff>
    </xdr:from>
    <xdr:to>
      <xdr:col>14</xdr:col>
      <xdr:colOff>457200</xdr:colOff>
      <xdr:row>114</xdr:row>
      <xdr:rowOff>104775</xdr:rowOff>
    </xdr:to>
    <xdr:graphicFrame macro="">
      <xdr:nvGraphicFramePr>
        <xdr:cNvPr id="15"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0.33105</cdr:x>
      <cdr:y>0.0643</cdr:y>
    </cdr:from>
    <cdr:to>
      <cdr:x>0.35925</cdr:x>
      <cdr:y>0.10502</cdr:y>
    </cdr:to>
    <cdr:sp macro="" textlink="Embu_maize_SS!$D$14">
      <cdr:nvSpPr>
        <cdr:cNvPr id="166913" name="Text Box 1"/>
        <cdr:cNvSpPr txBox="1">
          <a:spLocks xmlns:a="http://schemas.openxmlformats.org/drawingml/2006/main" noChangeArrowheads="1" noTextEdit="1"/>
        </cdr:cNvSpPr>
      </cdr:nvSpPr>
      <cdr:spPr bwMode="auto">
        <a:xfrm xmlns:a="http://schemas.openxmlformats.org/drawingml/2006/main">
          <a:off x="2995604" y="330835"/>
          <a:ext cx="254903" cy="20752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32004" rIns="0" bIns="0" anchor="t" upright="1"/>
        <a:lstStyle xmlns:a="http://schemas.openxmlformats.org/drawingml/2006/main"/>
        <a:p xmlns:a="http://schemas.openxmlformats.org/drawingml/2006/main">
          <a:pPr algn="l" rtl="0">
            <a:defRPr sz="1000"/>
          </a:pPr>
          <a:fld id="{9FDC3F34-BB8B-4BCB-8F72-7E9CF44C8BCC}" type="TxLink">
            <a:rPr lang="en-US" sz="1000" b="0" i="0" u="none" strike="noStrike" baseline="0">
              <a:solidFill>
                <a:srgbClr val="000000"/>
              </a:solidFill>
              <a:latin typeface="Arial Black"/>
            </a:rPr>
            <a:pPr algn="l" rtl="0">
              <a:defRPr sz="1000"/>
            </a:pPr>
            <a:t>h</a:t>
          </a:fld>
          <a:endParaRPr lang="en-US" sz="1000" b="0" i="0" u="none" strike="noStrike" baseline="0">
            <a:solidFill>
              <a:srgbClr val="000000"/>
            </a:solidFill>
            <a:latin typeface="Arial Black"/>
          </a:endParaRPr>
        </a:p>
      </cdr:txBody>
    </cdr:sp>
  </cdr:relSizeAnchor>
  <cdr:relSizeAnchor xmlns:cdr="http://schemas.openxmlformats.org/drawingml/2006/chartDrawing">
    <cdr:from>
      <cdr:x>0.11238</cdr:x>
      <cdr:y>0.07092</cdr:y>
    </cdr:from>
    <cdr:to>
      <cdr:x>0.18782</cdr:x>
      <cdr:y>0.10919</cdr:y>
    </cdr:to>
    <cdr:sp macro="" textlink="Embu_maize_SS!$A$14">
      <cdr:nvSpPr>
        <cdr:cNvPr id="166914" name="Text Box 2"/>
        <cdr:cNvSpPr txBox="1">
          <a:spLocks xmlns:a="http://schemas.openxmlformats.org/drawingml/2006/main" noChangeArrowheads="1" noTextEdit="1"/>
        </cdr:cNvSpPr>
      </cdr:nvSpPr>
      <cdr:spPr bwMode="auto">
        <a:xfrm xmlns:a="http://schemas.openxmlformats.org/drawingml/2006/main">
          <a:off x="1014758" y="360749"/>
          <a:ext cx="681200" cy="19465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32004" rIns="0" bIns="0" anchor="t" upright="1"/>
        <a:lstStyle xmlns:a="http://schemas.openxmlformats.org/drawingml/2006/main"/>
        <a:p xmlns:a="http://schemas.openxmlformats.org/drawingml/2006/main">
          <a:pPr algn="l" rtl="0">
            <a:defRPr sz="1000"/>
          </a:pPr>
          <a:fld id="{F46E5F6B-E274-4E7C-BFD2-870D82231009}" type="TxLink">
            <a:rPr lang="en-US" sz="1000" b="0" i="0" u="none" strike="noStrike" baseline="0">
              <a:solidFill>
                <a:srgbClr val="000000"/>
              </a:solidFill>
              <a:latin typeface="Arial Black"/>
            </a:rPr>
            <a:pPr algn="l" rtl="0">
              <a:defRPr sz="1000"/>
            </a:pPr>
            <a:t> i</a:t>
          </a:fld>
          <a:endParaRPr lang="en-US" sz="1000" b="0" i="0" u="none" strike="noStrike" baseline="0">
            <a:solidFill>
              <a:srgbClr val="000000"/>
            </a:solidFill>
            <a:latin typeface="Arial Black"/>
          </a:endParaRPr>
        </a:p>
      </cdr:txBody>
    </cdr:sp>
  </cdr:relSizeAnchor>
  <cdr:relSizeAnchor xmlns:cdr="http://schemas.openxmlformats.org/drawingml/2006/chartDrawing">
    <cdr:from>
      <cdr:x>0.19568</cdr:x>
      <cdr:y>0.06034</cdr:y>
    </cdr:from>
    <cdr:to>
      <cdr:x>0.22487</cdr:x>
      <cdr:y>0.10106</cdr:y>
    </cdr:to>
    <cdr:sp macro="" textlink="Embu_maize_SS!$B$14">
      <cdr:nvSpPr>
        <cdr:cNvPr id="166915" name="Text Box 3"/>
        <cdr:cNvSpPr txBox="1">
          <a:spLocks xmlns:a="http://schemas.openxmlformats.org/drawingml/2006/main" noChangeArrowheads="1" noTextEdit="1"/>
        </cdr:cNvSpPr>
      </cdr:nvSpPr>
      <cdr:spPr bwMode="auto">
        <a:xfrm xmlns:a="http://schemas.openxmlformats.org/drawingml/2006/main">
          <a:off x="1766968" y="306893"/>
          <a:ext cx="263577" cy="20711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32004" rIns="0" bIns="0" anchor="t" upright="1"/>
        <a:lstStyle xmlns:a="http://schemas.openxmlformats.org/drawingml/2006/main"/>
        <a:p xmlns:a="http://schemas.openxmlformats.org/drawingml/2006/main">
          <a:pPr algn="l" rtl="0">
            <a:defRPr sz="1000"/>
          </a:pPr>
          <a:fld id="{0F4ED7C4-D3E7-4FC9-B167-D52664540693}" type="TxLink">
            <a:rPr lang="en-US" sz="1000" b="0" i="0" u="none" strike="noStrike" baseline="0">
              <a:solidFill>
                <a:srgbClr val="000000"/>
              </a:solidFill>
              <a:latin typeface="Arial Black"/>
            </a:rPr>
            <a:pPr algn="l" rtl="0">
              <a:defRPr sz="1000"/>
            </a:pPr>
            <a:t>ky</a:t>
          </a:fld>
          <a:endParaRPr lang="en-US" sz="1000" b="0" i="0" u="none" strike="noStrike" baseline="0">
            <a:solidFill>
              <a:srgbClr val="000000"/>
            </a:solidFill>
            <a:latin typeface="Arial Black"/>
          </a:endParaRPr>
        </a:p>
      </cdr:txBody>
    </cdr:sp>
  </cdr:relSizeAnchor>
  <cdr:relSizeAnchor xmlns:cdr="http://schemas.openxmlformats.org/drawingml/2006/chartDrawing">
    <cdr:from>
      <cdr:x>0.22188</cdr:x>
      <cdr:y>0.06396</cdr:y>
    </cdr:from>
    <cdr:to>
      <cdr:x>0.26443</cdr:x>
      <cdr:y>0.10493</cdr:y>
    </cdr:to>
    <cdr:sp macro="" textlink="Embu_maize_SS!$B$15">
      <cdr:nvSpPr>
        <cdr:cNvPr id="166916" name="Text Box 4"/>
        <cdr:cNvSpPr txBox="1">
          <a:spLocks xmlns:a="http://schemas.openxmlformats.org/drawingml/2006/main" noChangeArrowheads="1" noTextEdit="1"/>
        </cdr:cNvSpPr>
      </cdr:nvSpPr>
      <cdr:spPr bwMode="auto">
        <a:xfrm xmlns:a="http://schemas.openxmlformats.org/drawingml/2006/main">
          <a:off x="2003497" y="325307"/>
          <a:ext cx="384214" cy="20838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fld id="{6303DEF3-0EF6-4452-914A-7E8A54E00AAF}" type="TxLink">
            <a:rPr lang="en-US" sz="1000" b="1" i="0" u="none" strike="noStrike" baseline="0">
              <a:solidFill>
                <a:srgbClr val="0000D4"/>
              </a:solidFill>
              <a:latin typeface="Arial"/>
              <a:cs typeface="Arial"/>
            </a:rPr>
            <a:pPr algn="l" rtl="0">
              <a:defRPr sz="1000"/>
            </a:pPr>
            <a:t>0.800</a:t>
          </a:fld>
          <a:endParaRPr lang="en-US"/>
        </a:p>
      </cdr:txBody>
    </cdr:sp>
  </cdr:relSizeAnchor>
  <cdr:relSizeAnchor xmlns:cdr="http://schemas.openxmlformats.org/drawingml/2006/chartDrawing">
    <cdr:from>
      <cdr:x>0.2704</cdr:x>
      <cdr:y>0.06243</cdr:y>
    </cdr:from>
    <cdr:to>
      <cdr:x>0.29909</cdr:x>
      <cdr:y>0.10315</cdr:y>
    </cdr:to>
    <cdr:sp macro="" textlink="Embu_maize_SS!$C$14">
      <cdr:nvSpPr>
        <cdr:cNvPr id="166917" name="Text Box 5"/>
        <cdr:cNvSpPr txBox="1">
          <a:spLocks xmlns:a="http://schemas.openxmlformats.org/drawingml/2006/main" noChangeArrowheads="1" noTextEdit="1"/>
        </cdr:cNvSpPr>
      </cdr:nvSpPr>
      <cdr:spPr bwMode="auto">
        <a:xfrm xmlns:a="http://schemas.openxmlformats.org/drawingml/2006/main">
          <a:off x="2441620" y="317527"/>
          <a:ext cx="259062" cy="20711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32004" rIns="0" bIns="0" anchor="t" upright="1"/>
        <a:lstStyle xmlns:a="http://schemas.openxmlformats.org/drawingml/2006/main"/>
        <a:p xmlns:a="http://schemas.openxmlformats.org/drawingml/2006/main">
          <a:pPr algn="l" rtl="0">
            <a:defRPr sz="1000"/>
          </a:pPr>
          <a:fld id="{13ACCA59-74DF-4866-BB12-2DAD2EB5CE21}" type="TxLink">
            <a:rPr lang="en-US" sz="1000" b="0" i="0" u="none" strike="noStrike" baseline="0">
              <a:solidFill>
                <a:srgbClr val="000000"/>
              </a:solidFill>
              <a:latin typeface="Arial Black"/>
            </a:rPr>
            <a:pPr algn="l" rtl="0">
              <a:defRPr sz="1000"/>
            </a:pPr>
            <a:t>ko</a:t>
          </a:fld>
          <a:endParaRPr lang="en-US" sz="1000" b="0" i="0" u="none" strike="noStrike" baseline="0">
            <a:solidFill>
              <a:srgbClr val="000000"/>
            </a:solidFill>
            <a:latin typeface="Arial Black"/>
          </a:endParaRPr>
        </a:p>
      </cdr:txBody>
    </cdr:sp>
  </cdr:relSizeAnchor>
  <cdr:relSizeAnchor xmlns:cdr="http://schemas.openxmlformats.org/drawingml/2006/chartDrawing">
    <cdr:from>
      <cdr:x>0.2973</cdr:x>
      <cdr:y>0.06957</cdr:y>
    </cdr:from>
    <cdr:to>
      <cdr:x>0.35518</cdr:x>
      <cdr:y>0.11054</cdr:y>
    </cdr:to>
    <cdr:sp macro="" textlink="Embu_maize_SS!$C$15">
      <cdr:nvSpPr>
        <cdr:cNvPr id="166918" name="Text Box 6"/>
        <cdr:cNvSpPr txBox="1">
          <a:spLocks xmlns:a="http://schemas.openxmlformats.org/drawingml/2006/main" noChangeArrowheads="1" noTextEdit="1"/>
        </cdr:cNvSpPr>
      </cdr:nvSpPr>
      <cdr:spPr bwMode="auto">
        <a:xfrm xmlns:a="http://schemas.openxmlformats.org/drawingml/2006/main">
          <a:off x="2684513" y="353882"/>
          <a:ext cx="522639" cy="20838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1000" b="1" i="0" u="none" strike="noStrike" baseline="0">
              <a:solidFill>
                <a:srgbClr val="0000D4"/>
              </a:solidFill>
              <a:latin typeface="Arial"/>
              <a:cs typeface="Arial"/>
            </a:rPr>
            <a:t>0,006</a:t>
          </a:r>
          <a:endParaRPr lang="en-US"/>
        </a:p>
      </cdr:txBody>
    </cdr:sp>
  </cdr:relSizeAnchor>
  <cdr:relSizeAnchor xmlns:cdr="http://schemas.openxmlformats.org/drawingml/2006/chartDrawing">
    <cdr:from>
      <cdr:x>0.35218</cdr:x>
      <cdr:y>0.06957</cdr:y>
    </cdr:from>
    <cdr:to>
      <cdr:x>0.3925</cdr:x>
      <cdr:y>0.11054</cdr:y>
    </cdr:to>
    <cdr:sp macro="" textlink="Embu_maize_SS!$D$15">
      <cdr:nvSpPr>
        <cdr:cNvPr id="166919" name="Text Box 7"/>
        <cdr:cNvSpPr txBox="1">
          <a:spLocks xmlns:a="http://schemas.openxmlformats.org/drawingml/2006/main" noChangeArrowheads="1" noTextEdit="1"/>
        </cdr:cNvSpPr>
      </cdr:nvSpPr>
      <cdr:spPr bwMode="auto">
        <a:xfrm xmlns:a="http://schemas.openxmlformats.org/drawingml/2006/main">
          <a:off x="3180104" y="353882"/>
          <a:ext cx="364078" cy="20838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fld id="{F097565B-0AF4-4455-99DB-827DB3B67948}" type="TxLink">
            <a:rPr lang="en-US" sz="1000" b="1" i="0" u="none" strike="noStrike" baseline="0">
              <a:solidFill>
                <a:srgbClr val="0000D4"/>
              </a:solidFill>
              <a:latin typeface="Arial"/>
              <a:cs typeface="Arial"/>
            </a:rPr>
            <a:pPr algn="l" rtl="0">
              <a:defRPr sz="1000"/>
            </a:pPr>
            <a:t>0.128</a:t>
          </a:fld>
          <a:endParaRPr lang="en-US"/>
        </a:p>
      </cdr:txBody>
    </cdr:sp>
  </cdr:relSizeAnchor>
  <cdr:relSizeAnchor xmlns:cdr="http://schemas.openxmlformats.org/drawingml/2006/chartDrawing">
    <cdr:from>
      <cdr:x>0.38951</cdr:x>
      <cdr:y>0.0697</cdr:y>
    </cdr:from>
    <cdr:to>
      <cdr:x>0.41053</cdr:x>
      <cdr:y>0.11042</cdr:y>
    </cdr:to>
    <cdr:sp macro="" textlink="Embu_maize_SS!$E$14">
      <cdr:nvSpPr>
        <cdr:cNvPr id="166920" name="Text Box 8"/>
        <cdr:cNvSpPr txBox="1">
          <a:spLocks xmlns:a="http://schemas.openxmlformats.org/drawingml/2006/main" noChangeArrowheads="1" noTextEdit="1"/>
        </cdr:cNvSpPr>
      </cdr:nvSpPr>
      <cdr:spPr bwMode="auto">
        <a:xfrm xmlns:a="http://schemas.openxmlformats.org/drawingml/2006/main">
          <a:off x="3517134" y="354518"/>
          <a:ext cx="189804" cy="20711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32004" rIns="0" bIns="0" anchor="t" upright="1"/>
        <a:lstStyle xmlns:a="http://schemas.openxmlformats.org/drawingml/2006/main"/>
        <a:p xmlns:a="http://schemas.openxmlformats.org/drawingml/2006/main">
          <a:pPr algn="l" rtl="0">
            <a:defRPr sz="1000"/>
          </a:pPr>
          <a:fld id="{05456272-A504-4E53-ABA3-F2AE0ED57B3A}" type="TxLink">
            <a:rPr lang="en-US" sz="1000" b="0" i="0" u="none" strike="noStrike" baseline="0">
              <a:solidFill>
                <a:srgbClr val="000000"/>
              </a:solidFill>
              <a:latin typeface="Arial Black"/>
            </a:rPr>
            <a:pPr algn="l" rtl="0">
              <a:defRPr sz="1000"/>
            </a:pPr>
            <a:t>re </a:t>
          </a:fld>
          <a:endParaRPr lang="en-US" sz="1000" b="0" i="0" u="none" strike="noStrike" baseline="0">
            <a:solidFill>
              <a:srgbClr val="000000"/>
            </a:solidFill>
            <a:latin typeface="Arial Black"/>
          </a:endParaRPr>
        </a:p>
      </cdr:txBody>
    </cdr:sp>
  </cdr:relSizeAnchor>
  <cdr:relSizeAnchor xmlns:cdr="http://schemas.openxmlformats.org/drawingml/2006/chartDrawing">
    <cdr:from>
      <cdr:x>0.40753</cdr:x>
      <cdr:y>0.0697</cdr:y>
    </cdr:from>
    <cdr:to>
      <cdr:x>0.44909</cdr:x>
      <cdr:y>0.11042</cdr:y>
    </cdr:to>
    <cdr:sp macro="" textlink="Embu_maize_SS!$E$15">
      <cdr:nvSpPr>
        <cdr:cNvPr id="166921" name="Text Box 9"/>
        <cdr:cNvSpPr txBox="1">
          <a:spLocks xmlns:a="http://schemas.openxmlformats.org/drawingml/2006/main" noChangeArrowheads="1" noTextEdit="1"/>
        </cdr:cNvSpPr>
      </cdr:nvSpPr>
      <cdr:spPr bwMode="auto">
        <a:xfrm xmlns:a="http://schemas.openxmlformats.org/drawingml/2006/main">
          <a:off x="3679890" y="354518"/>
          <a:ext cx="375274" cy="20711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fld id="{BEA1233B-B134-4903-8B55-C652788F8543}" type="TxLink">
            <a:rPr lang="en-US" sz="1000" b="1" i="0" u="none" strike="noStrike" baseline="0">
              <a:solidFill>
                <a:srgbClr val="0000D4"/>
              </a:solidFill>
              <a:latin typeface="Arial"/>
              <a:cs typeface="Arial"/>
            </a:rPr>
            <a:pPr algn="l" rtl="0">
              <a:defRPr sz="1000"/>
            </a:pPr>
            <a:t>3.410</a:t>
          </a:fld>
          <a:endParaRPr lang="en-US"/>
        </a:p>
      </cdr:txBody>
    </cdr:sp>
  </cdr:relSizeAnchor>
  <cdr:relSizeAnchor xmlns:cdr="http://schemas.openxmlformats.org/drawingml/2006/chartDrawing">
    <cdr:from>
      <cdr:x>0.4461</cdr:x>
      <cdr:y>0.0697</cdr:y>
    </cdr:from>
    <cdr:to>
      <cdr:x>0.47355</cdr:x>
      <cdr:y>0.11042</cdr:y>
    </cdr:to>
    <cdr:sp macro="" textlink="Embu_maize_SS!$G$14">
      <cdr:nvSpPr>
        <cdr:cNvPr id="166922" name="Text Box 10"/>
        <cdr:cNvSpPr txBox="1">
          <a:spLocks xmlns:a="http://schemas.openxmlformats.org/drawingml/2006/main" noChangeArrowheads="1" noTextEdit="1"/>
        </cdr:cNvSpPr>
      </cdr:nvSpPr>
      <cdr:spPr bwMode="auto">
        <a:xfrm xmlns:a="http://schemas.openxmlformats.org/drawingml/2006/main">
          <a:off x="4028116" y="354518"/>
          <a:ext cx="247865" cy="20711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32004" rIns="0" bIns="0" anchor="t" upright="1"/>
        <a:lstStyle xmlns:a="http://schemas.openxmlformats.org/drawingml/2006/main"/>
        <a:p xmlns:a="http://schemas.openxmlformats.org/drawingml/2006/main">
          <a:pPr algn="l" rtl="0">
            <a:defRPr sz="1000"/>
          </a:pPr>
          <a:fld id="{AEA65747-78CD-43A6-980D-DCCD84B4D846}" type="TxLink">
            <a:rPr lang="en-US" sz="1000" b="0" i="0" u="none" strike="noStrike" baseline="0">
              <a:solidFill>
                <a:srgbClr val="000000"/>
              </a:solidFill>
              <a:latin typeface="Arial Black"/>
            </a:rPr>
            <a:pPr algn="l" rtl="0">
              <a:defRPr sz="1000"/>
            </a:pPr>
            <a:t>Y0</a:t>
          </a:fld>
          <a:endParaRPr lang="en-US" sz="1000" b="0" i="0" u="none" strike="noStrike" baseline="0">
            <a:solidFill>
              <a:srgbClr val="000000"/>
            </a:solidFill>
            <a:latin typeface="Arial Black"/>
          </a:endParaRPr>
        </a:p>
      </cdr:txBody>
    </cdr:sp>
  </cdr:relSizeAnchor>
  <cdr:relSizeAnchor xmlns:cdr="http://schemas.openxmlformats.org/drawingml/2006/chartDrawing">
    <cdr:from>
      <cdr:x>0.47055</cdr:x>
      <cdr:y>0.0697</cdr:y>
    </cdr:from>
    <cdr:to>
      <cdr:x>0.50865</cdr:x>
      <cdr:y>0.11042</cdr:y>
    </cdr:to>
    <cdr:sp macro="" textlink="Embu_maize_SS!$G$15">
      <cdr:nvSpPr>
        <cdr:cNvPr id="166923" name="Text Box 11"/>
        <cdr:cNvSpPr txBox="1">
          <a:spLocks xmlns:a="http://schemas.openxmlformats.org/drawingml/2006/main" noChangeArrowheads="1" noTextEdit="1"/>
        </cdr:cNvSpPr>
      </cdr:nvSpPr>
      <cdr:spPr bwMode="auto">
        <a:xfrm xmlns:a="http://schemas.openxmlformats.org/drawingml/2006/main">
          <a:off x="4248933" y="354518"/>
          <a:ext cx="344032" cy="20711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fld id="{61ED9885-5BCA-4A59-A533-69DF535096BC}" type="TxLink">
            <a:rPr lang="en-US" sz="1000" b="1" i="0" u="none" strike="noStrike" baseline="0">
              <a:solidFill>
                <a:srgbClr val="0000D4"/>
              </a:solidFill>
              <a:latin typeface="Arial"/>
              <a:cs typeface="Arial"/>
            </a:rPr>
            <a:pPr algn="l" rtl="0">
              <a:defRPr sz="1000"/>
            </a:pPr>
            <a:t>0.950</a:t>
          </a:fld>
          <a:endParaRPr lang="en-US"/>
        </a:p>
      </cdr:txBody>
    </cdr:sp>
  </cdr:relSizeAnchor>
  <cdr:relSizeAnchor xmlns:cdr="http://schemas.openxmlformats.org/drawingml/2006/chartDrawing">
    <cdr:from>
      <cdr:x>0.50566</cdr:x>
      <cdr:y>0.0697</cdr:y>
    </cdr:from>
    <cdr:to>
      <cdr:x>0.53485</cdr:x>
      <cdr:y>0.11042</cdr:y>
    </cdr:to>
    <cdr:sp macro="" textlink="Embu_maize_SS!$H$14">
      <cdr:nvSpPr>
        <cdr:cNvPr id="166924" name="Text Box 12"/>
        <cdr:cNvSpPr txBox="1">
          <a:spLocks xmlns:a="http://schemas.openxmlformats.org/drawingml/2006/main" noChangeArrowheads="1" noTextEdit="1"/>
        </cdr:cNvSpPr>
      </cdr:nvSpPr>
      <cdr:spPr bwMode="auto">
        <a:xfrm xmlns:a="http://schemas.openxmlformats.org/drawingml/2006/main">
          <a:off x="4565917" y="354518"/>
          <a:ext cx="263577" cy="20711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32004" rIns="0" bIns="0" anchor="t" upright="1"/>
        <a:lstStyle xmlns:a="http://schemas.openxmlformats.org/drawingml/2006/main"/>
        <a:p xmlns:a="http://schemas.openxmlformats.org/drawingml/2006/main">
          <a:pPr algn="l" rtl="0">
            <a:defRPr sz="1000"/>
          </a:pPr>
          <a:fld id="{ABB990B0-221E-44DB-A5B5-716E7708ED79}" type="TxLink">
            <a:rPr lang="en-US" sz="1000" b="0" i="0" u="none" strike="noStrike" baseline="0">
              <a:solidFill>
                <a:srgbClr val="000000"/>
              </a:solidFill>
              <a:latin typeface="Arial Black"/>
            </a:rPr>
            <a:pPr algn="l" rtl="0">
              <a:defRPr sz="1000"/>
            </a:pPr>
            <a:t>O0</a:t>
          </a:fld>
          <a:endParaRPr lang="en-US" sz="1000" b="0" i="0" u="none" strike="noStrike" baseline="0">
            <a:solidFill>
              <a:srgbClr val="000000"/>
            </a:solidFill>
            <a:latin typeface="Arial Black"/>
          </a:endParaRPr>
        </a:p>
      </cdr:txBody>
    </cdr:sp>
  </cdr:relSizeAnchor>
  <cdr:relSizeAnchor xmlns:cdr="http://schemas.openxmlformats.org/drawingml/2006/chartDrawing">
    <cdr:from>
      <cdr:x>0.53185</cdr:x>
      <cdr:y>0.0643</cdr:y>
    </cdr:from>
    <cdr:to>
      <cdr:x>0.58108</cdr:x>
      <cdr:y>0.11582</cdr:y>
    </cdr:to>
    <cdr:sp macro="" textlink="Embu_maize_SS!$H$15">
      <cdr:nvSpPr>
        <cdr:cNvPr id="166925" name="Text Box 13"/>
        <cdr:cNvSpPr txBox="1">
          <a:spLocks xmlns:a="http://schemas.openxmlformats.org/drawingml/2006/main" noChangeArrowheads="1" noTextEdit="1"/>
        </cdr:cNvSpPr>
      </cdr:nvSpPr>
      <cdr:spPr bwMode="auto">
        <a:xfrm xmlns:a="http://schemas.openxmlformats.org/drawingml/2006/main">
          <a:off x="4802446" y="327052"/>
          <a:ext cx="444532" cy="26204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fld id="{3CBD2B65-763E-422E-B7C1-66B7017E1917}" type="TxLink">
            <a:rPr lang="en-US" sz="1000" b="1" i="0" u="none" strike="noStrike" baseline="0">
              <a:solidFill>
                <a:srgbClr val="0000D4"/>
              </a:solidFill>
              <a:latin typeface="Arial"/>
              <a:cs typeface="Arial"/>
            </a:rPr>
            <a:pPr algn="l" rtl="0">
              <a:defRPr sz="1000"/>
            </a:pPr>
            <a:t>16.170</a:t>
          </a:fld>
          <a:endParaRPr lang="en-US"/>
        </a:p>
      </cdr:txBody>
    </cdr:sp>
  </cdr:relSizeAnchor>
  <cdr:relSizeAnchor xmlns:cdr="http://schemas.openxmlformats.org/drawingml/2006/chartDrawing">
    <cdr:from>
      <cdr:x>0.03941</cdr:x>
      <cdr:y>0.01303</cdr:y>
    </cdr:from>
    <cdr:to>
      <cdr:x>0.64322</cdr:x>
      <cdr:y>0.05228</cdr:y>
    </cdr:to>
    <cdr:sp macro="" textlink="">
      <cdr:nvSpPr>
        <cdr:cNvPr id="166926" name="Text Box 14"/>
        <cdr:cNvSpPr txBox="1">
          <a:spLocks xmlns:a="http://schemas.openxmlformats.org/drawingml/2006/main" noChangeArrowheads="1"/>
        </cdr:cNvSpPr>
      </cdr:nvSpPr>
      <cdr:spPr bwMode="auto">
        <a:xfrm xmlns:a="http://schemas.openxmlformats.org/drawingml/2006/main">
          <a:off x="359367" y="69552"/>
          <a:ext cx="5458061" cy="20002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en-US" sz="975" b="1" i="0" u="none" strike="noStrike" baseline="0">
              <a:solidFill>
                <a:srgbClr val="000000"/>
              </a:solidFill>
              <a:latin typeface="Arial"/>
              <a:cs typeface="Arial"/>
            </a:rPr>
            <a:t>Maize_SS without inert fraction</a:t>
          </a:r>
        </a:p>
      </cdr:txBody>
    </cdr:sp>
  </cdr:relSizeAnchor>
  <cdr:relSizeAnchor xmlns:cdr="http://schemas.openxmlformats.org/drawingml/2006/chartDrawing">
    <cdr:from>
      <cdr:x>0.61354</cdr:x>
      <cdr:y>0.05866</cdr:y>
    </cdr:from>
    <cdr:to>
      <cdr:x>0.69468</cdr:x>
      <cdr:y>0.10159</cdr:y>
    </cdr:to>
    <cdr:sp macro="" textlink="">
      <cdr:nvSpPr>
        <cdr:cNvPr id="166928" name="Text Box 16"/>
        <cdr:cNvSpPr txBox="1">
          <a:spLocks xmlns:a="http://schemas.openxmlformats.org/drawingml/2006/main" noChangeArrowheads="1"/>
        </cdr:cNvSpPr>
      </cdr:nvSpPr>
      <cdr:spPr bwMode="auto">
        <a:xfrm xmlns:a="http://schemas.openxmlformats.org/drawingml/2006/main">
          <a:off x="5549109" y="302081"/>
          <a:ext cx="733406" cy="21877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0.15107</cdr:x>
      <cdr:y>0.07145</cdr:y>
    </cdr:from>
    <cdr:to>
      <cdr:x>0.20079</cdr:x>
      <cdr:y>0.11242</cdr:y>
    </cdr:to>
    <cdr:sp macro="" textlink="Embu_maize_SS!$A$15">
      <cdr:nvSpPr>
        <cdr:cNvPr id="166936" name="Text Box 24"/>
        <cdr:cNvSpPr txBox="1">
          <a:spLocks xmlns:a="http://schemas.openxmlformats.org/drawingml/2006/main" noChangeArrowheads="1" noTextEdit="1"/>
        </cdr:cNvSpPr>
      </cdr:nvSpPr>
      <cdr:spPr bwMode="auto">
        <a:xfrm xmlns:a="http://schemas.openxmlformats.org/drawingml/2006/main">
          <a:off x="1364110" y="363407"/>
          <a:ext cx="448956" cy="20838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fld id="{99C6DE1A-C769-4631-9428-BDB5B597BF92}" type="TxLink">
            <a:rPr lang="en-US" sz="1000" b="1" i="0" u="none" strike="noStrike" baseline="0">
              <a:solidFill>
                <a:srgbClr val="0000D4"/>
              </a:solidFill>
              <a:latin typeface="Arial"/>
              <a:cs typeface="Arial"/>
            </a:rPr>
            <a:pPr algn="l" rtl="0">
              <a:defRPr sz="1000"/>
            </a:pPr>
            <a:t>2.585</a:t>
          </a:fld>
          <a:endParaRPr lang="en-US"/>
        </a:p>
      </cdr:txBody>
    </cdr:sp>
  </cdr:relSizeAnchor>
</c:userShapes>
</file>

<file path=xl/drawings/drawing4.xml><?xml version="1.0" encoding="utf-8"?>
<c:userShapes xmlns:c="http://schemas.openxmlformats.org/drawingml/2006/chart">
  <cdr:relSizeAnchor xmlns:cdr="http://schemas.openxmlformats.org/drawingml/2006/chartDrawing">
    <cdr:from>
      <cdr:x>0.33105</cdr:x>
      <cdr:y>0.0643</cdr:y>
    </cdr:from>
    <cdr:to>
      <cdr:x>0.35925</cdr:x>
      <cdr:y>0.10502</cdr:y>
    </cdr:to>
    <cdr:sp macro="" textlink="Embu_maize_SS!$D$14">
      <cdr:nvSpPr>
        <cdr:cNvPr id="166913" name="Text Box 1"/>
        <cdr:cNvSpPr txBox="1">
          <a:spLocks xmlns:a="http://schemas.openxmlformats.org/drawingml/2006/main" noChangeArrowheads="1" noTextEdit="1"/>
        </cdr:cNvSpPr>
      </cdr:nvSpPr>
      <cdr:spPr bwMode="auto">
        <a:xfrm xmlns:a="http://schemas.openxmlformats.org/drawingml/2006/main">
          <a:off x="2995604" y="330835"/>
          <a:ext cx="254903" cy="20752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32004" rIns="0" bIns="0" anchor="t" upright="1"/>
        <a:lstStyle xmlns:a="http://schemas.openxmlformats.org/drawingml/2006/main"/>
        <a:p xmlns:a="http://schemas.openxmlformats.org/drawingml/2006/main">
          <a:pPr algn="l" rtl="0">
            <a:defRPr sz="1000"/>
          </a:pPr>
          <a:fld id="{9FDC3F34-BB8B-4BCB-8F72-7E9CF44C8BCC}" type="TxLink">
            <a:rPr lang="en-US" sz="1000" b="0" i="0" u="none" strike="noStrike" baseline="0">
              <a:solidFill>
                <a:srgbClr val="000000"/>
              </a:solidFill>
              <a:latin typeface="Arial Black"/>
            </a:rPr>
            <a:pPr algn="l" rtl="0">
              <a:defRPr sz="1000"/>
            </a:pPr>
            <a:t>h</a:t>
          </a:fld>
          <a:endParaRPr lang="en-US" sz="1000" b="0" i="0" u="none" strike="noStrike" baseline="0">
            <a:solidFill>
              <a:srgbClr val="000000"/>
            </a:solidFill>
            <a:latin typeface="Arial Black"/>
          </a:endParaRPr>
        </a:p>
      </cdr:txBody>
    </cdr:sp>
  </cdr:relSizeAnchor>
  <cdr:relSizeAnchor xmlns:cdr="http://schemas.openxmlformats.org/drawingml/2006/chartDrawing">
    <cdr:from>
      <cdr:x>0.11238</cdr:x>
      <cdr:y>0.07092</cdr:y>
    </cdr:from>
    <cdr:to>
      <cdr:x>0.18782</cdr:x>
      <cdr:y>0.10919</cdr:y>
    </cdr:to>
    <cdr:sp macro="" textlink="Embu_maize_SS!$A$14">
      <cdr:nvSpPr>
        <cdr:cNvPr id="166914" name="Text Box 2"/>
        <cdr:cNvSpPr txBox="1">
          <a:spLocks xmlns:a="http://schemas.openxmlformats.org/drawingml/2006/main" noChangeArrowheads="1" noTextEdit="1"/>
        </cdr:cNvSpPr>
      </cdr:nvSpPr>
      <cdr:spPr bwMode="auto">
        <a:xfrm xmlns:a="http://schemas.openxmlformats.org/drawingml/2006/main">
          <a:off x="1014758" y="360749"/>
          <a:ext cx="681200" cy="19465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32004" rIns="0" bIns="0" anchor="t" upright="1"/>
        <a:lstStyle xmlns:a="http://schemas.openxmlformats.org/drawingml/2006/main"/>
        <a:p xmlns:a="http://schemas.openxmlformats.org/drawingml/2006/main">
          <a:pPr algn="l" rtl="0">
            <a:defRPr sz="1000"/>
          </a:pPr>
          <a:fld id="{F46E5F6B-E274-4E7C-BFD2-870D82231009}" type="TxLink">
            <a:rPr lang="en-US" sz="1000" b="0" i="0" u="none" strike="noStrike" baseline="0">
              <a:solidFill>
                <a:srgbClr val="000000"/>
              </a:solidFill>
              <a:latin typeface="Arial Black"/>
            </a:rPr>
            <a:pPr algn="l" rtl="0">
              <a:defRPr sz="1000"/>
            </a:pPr>
            <a:t> i</a:t>
          </a:fld>
          <a:endParaRPr lang="en-US" sz="1000" b="0" i="0" u="none" strike="noStrike" baseline="0">
            <a:solidFill>
              <a:srgbClr val="000000"/>
            </a:solidFill>
            <a:latin typeface="Arial Black"/>
          </a:endParaRPr>
        </a:p>
      </cdr:txBody>
    </cdr:sp>
  </cdr:relSizeAnchor>
  <cdr:relSizeAnchor xmlns:cdr="http://schemas.openxmlformats.org/drawingml/2006/chartDrawing">
    <cdr:from>
      <cdr:x>0.19568</cdr:x>
      <cdr:y>0.06034</cdr:y>
    </cdr:from>
    <cdr:to>
      <cdr:x>0.22487</cdr:x>
      <cdr:y>0.10106</cdr:y>
    </cdr:to>
    <cdr:sp macro="" textlink="Embu_maize_SS!$B$14">
      <cdr:nvSpPr>
        <cdr:cNvPr id="166915" name="Text Box 3"/>
        <cdr:cNvSpPr txBox="1">
          <a:spLocks xmlns:a="http://schemas.openxmlformats.org/drawingml/2006/main" noChangeArrowheads="1" noTextEdit="1"/>
        </cdr:cNvSpPr>
      </cdr:nvSpPr>
      <cdr:spPr bwMode="auto">
        <a:xfrm xmlns:a="http://schemas.openxmlformats.org/drawingml/2006/main">
          <a:off x="1766968" y="306893"/>
          <a:ext cx="263577" cy="20711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32004" rIns="0" bIns="0" anchor="t" upright="1"/>
        <a:lstStyle xmlns:a="http://schemas.openxmlformats.org/drawingml/2006/main"/>
        <a:p xmlns:a="http://schemas.openxmlformats.org/drawingml/2006/main">
          <a:pPr algn="l" rtl="0">
            <a:defRPr sz="1000"/>
          </a:pPr>
          <a:fld id="{0F4ED7C4-D3E7-4FC9-B167-D52664540693}" type="TxLink">
            <a:rPr lang="en-US" sz="1000" b="0" i="0" u="none" strike="noStrike" baseline="0">
              <a:solidFill>
                <a:srgbClr val="000000"/>
              </a:solidFill>
              <a:latin typeface="Arial Black"/>
            </a:rPr>
            <a:pPr algn="l" rtl="0">
              <a:defRPr sz="1000"/>
            </a:pPr>
            <a:t>ky</a:t>
          </a:fld>
          <a:endParaRPr lang="en-US" sz="1000" b="0" i="0" u="none" strike="noStrike" baseline="0">
            <a:solidFill>
              <a:srgbClr val="000000"/>
            </a:solidFill>
            <a:latin typeface="Arial Black"/>
          </a:endParaRPr>
        </a:p>
      </cdr:txBody>
    </cdr:sp>
  </cdr:relSizeAnchor>
  <cdr:relSizeAnchor xmlns:cdr="http://schemas.openxmlformats.org/drawingml/2006/chartDrawing">
    <cdr:from>
      <cdr:x>0.22188</cdr:x>
      <cdr:y>0.06396</cdr:y>
    </cdr:from>
    <cdr:to>
      <cdr:x>0.26443</cdr:x>
      <cdr:y>0.10493</cdr:y>
    </cdr:to>
    <cdr:sp macro="" textlink="Embu_maize_SS!$B$15">
      <cdr:nvSpPr>
        <cdr:cNvPr id="166916" name="Text Box 4"/>
        <cdr:cNvSpPr txBox="1">
          <a:spLocks xmlns:a="http://schemas.openxmlformats.org/drawingml/2006/main" noChangeArrowheads="1" noTextEdit="1"/>
        </cdr:cNvSpPr>
      </cdr:nvSpPr>
      <cdr:spPr bwMode="auto">
        <a:xfrm xmlns:a="http://schemas.openxmlformats.org/drawingml/2006/main">
          <a:off x="2003497" y="325307"/>
          <a:ext cx="384214" cy="20838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fld id="{6303DEF3-0EF6-4452-914A-7E8A54E00AAF}" type="TxLink">
            <a:rPr lang="en-US" sz="1000" b="1" i="0" u="none" strike="noStrike" baseline="0">
              <a:solidFill>
                <a:srgbClr val="0000D4"/>
              </a:solidFill>
              <a:latin typeface="Arial"/>
              <a:cs typeface="Arial"/>
            </a:rPr>
            <a:pPr algn="l" rtl="0">
              <a:defRPr sz="1000"/>
            </a:pPr>
            <a:t>0.800</a:t>
          </a:fld>
          <a:endParaRPr lang="en-US"/>
        </a:p>
      </cdr:txBody>
    </cdr:sp>
  </cdr:relSizeAnchor>
  <cdr:relSizeAnchor xmlns:cdr="http://schemas.openxmlformats.org/drawingml/2006/chartDrawing">
    <cdr:from>
      <cdr:x>0.2704</cdr:x>
      <cdr:y>0.06243</cdr:y>
    </cdr:from>
    <cdr:to>
      <cdr:x>0.29909</cdr:x>
      <cdr:y>0.10315</cdr:y>
    </cdr:to>
    <cdr:sp macro="" textlink="Embu_maize_SS!$C$14">
      <cdr:nvSpPr>
        <cdr:cNvPr id="166917" name="Text Box 5"/>
        <cdr:cNvSpPr txBox="1">
          <a:spLocks xmlns:a="http://schemas.openxmlformats.org/drawingml/2006/main" noChangeArrowheads="1" noTextEdit="1"/>
        </cdr:cNvSpPr>
      </cdr:nvSpPr>
      <cdr:spPr bwMode="auto">
        <a:xfrm xmlns:a="http://schemas.openxmlformats.org/drawingml/2006/main">
          <a:off x="2441620" y="317527"/>
          <a:ext cx="259062" cy="20711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32004" rIns="0" bIns="0" anchor="t" upright="1"/>
        <a:lstStyle xmlns:a="http://schemas.openxmlformats.org/drawingml/2006/main"/>
        <a:p xmlns:a="http://schemas.openxmlformats.org/drawingml/2006/main">
          <a:pPr algn="l" rtl="0">
            <a:defRPr sz="1000"/>
          </a:pPr>
          <a:fld id="{13ACCA59-74DF-4866-BB12-2DAD2EB5CE21}" type="TxLink">
            <a:rPr lang="en-US" sz="1000" b="0" i="0" u="none" strike="noStrike" baseline="0">
              <a:solidFill>
                <a:srgbClr val="000000"/>
              </a:solidFill>
              <a:latin typeface="Arial Black"/>
            </a:rPr>
            <a:pPr algn="l" rtl="0">
              <a:defRPr sz="1000"/>
            </a:pPr>
            <a:t>ko</a:t>
          </a:fld>
          <a:endParaRPr lang="en-US" sz="1000" b="0" i="0" u="none" strike="noStrike" baseline="0">
            <a:solidFill>
              <a:srgbClr val="000000"/>
            </a:solidFill>
            <a:latin typeface="Arial Black"/>
          </a:endParaRPr>
        </a:p>
      </cdr:txBody>
    </cdr:sp>
  </cdr:relSizeAnchor>
  <cdr:relSizeAnchor xmlns:cdr="http://schemas.openxmlformats.org/drawingml/2006/chartDrawing">
    <cdr:from>
      <cdr:x>0.2973</cdr:x>
      <cdr:y>0.06957</cdr:y>
    </cdr:from>
    <cdr:to>
      <cdr:x>0.35518</cdr:x>
      <cdr:y>0.11054</cdr:y>
    </cdr:to>
    <cdr:sp macro="" textlink="Embu_maize_SS!$C$15">
      <cdr:nvSpPr>
        <cdr:cNvPr id="166918" name="Text Box 6"/>
        <cdr:cNvSpPr txBox="1">
          <a:spLocks xmlns:a="http://schemas.openxmlformats.org/drawingml/2006/main" noChangeArrowheads="1" noTextEdit="1"/>
        </cdr:cNvSpPr>
      </cdr:nvSpPr>
      <cdr:spPr bwMode="auto">
        <a:xfrm xmlns:a="http://schemas.openxmlformats.org/drawingml/2006/main">
          <a:off x="2684513" y="353882"/>
          <a:ext cx="522639" cy="20838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fld id="{133C232C-CF7D-4DF0-A305-7F23BEFCE6F7}" type="TxLink">
            <a:rPr lang="en-US" sz="1000" b="1" i="0" u="none" strike="noStrike" baseline="0">
              <a:solidFill>
                <a:srgbClr val="0000D4"/>
              </a:solidFill>
              <a:latin typeface="Arial"/>
              <a:cs typeface="Arial"/>
            </a:rPr>
            <a:pPr algn="l" rtl="0">
              <a:defRPr sz="1000"/>
            </a:pPr>
            <a:t>0.006</a:t>
          </a:fld>
          <a:endParaRPr lang="en-US"/>
        </a:p>
      </cdr:txBody>
    </cdr:sp>
  </cdr:relSizeAnchor>
  <cdr:relSizeAnchor xmlns:cdr="http://schemas.openxmlformats.org/drawingml/2006/chartDrawing">
    <cdr:from>
      <cdr:x>0.35218</cdr:x>
      <cdr:y>0.06957</cdr:y>
    </cdr:from>
    <cdr:to>
      <cdr:x>0.3925</cdr:x>
      <cdr:y>0.11054</cdr:y>
    </cdr:to>
    <cdr:sp macro="" textlink="Embu_maize_SS!$D$15">
      <cdr:nvSpPr>
        <cdr:cNvPr id="166919" name="Text Box 7"/>
        <cdr:cNvSpPr txBox="1">
          <a:spLocks xmlns:a="http://schemas.openxmlformats.org/drawingml/2006/main" noChangeArrowheads="1" noTextEdit="1"/>
        </cdr:cNvSpPr>
      </cdr:nvSpPr>
      <cdr:spPr bwMode="auto">
        <a:xfrm xmlns:a="http://schemas.openxmlformats.org/drawingml/2006/main">
          <a:off x="3180104" y="353882"/>
          <a:ext cx="364078" cy="20838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fld id="{F097565B-0AF4-4455-99DB-827DB3B67948}" type="TxLink">
            <a:rPr lang="en-US" sz="1000" b="1" i="0" u="none" strike="noStrike" baseline="0">
              <a:solidFill>
                <a:srgbClr val="0000D4"/>
              </a:solidFill>
              <a:latin typeface="Arial"/>
              <a:cs typeface="Arial"/>
            </a:rPr>
            <a:pPr algn="l" rtl="0">
              <a:defRPr sz="1000"/>
            </a:pPr>
            <a:t>0.128</a:t>
          </a:fld>
          <a:endParaRPr lang="en-US"/>
        </a:p>
      </cdr:txBody>
    </cdr:sp>
  </cdr:relSizeAnchor>
  <cdr:relSizeAnchor xmlns:cdr="http://schemas.openxmlformats.org/drawingml/2006/chartDrawing">
    <cdr:from>
      <cdr:x>0.38951</cdr:x>
      <cdr:y>0.0697</cdr:y>
    </cdr:from>
    <cdr:to>
      <cdr:x>0.41053</cdr:x>
      <cdr:y>0.11042</cdr:y>
    </cdr:to>
    <cdr:sp macro="" textlink="Embu_maize_SS!$E$14">
      <cdr:nvSpPr>
        <cdr:cNvPr id="166920" name="Text Box 8"/>
        <cdr:cNvSpPr txBox="1">
          <a:spLocks xmlns:a="http://schemas.openxmlformats.org/drawingml/2006/main" noChangeArrowheads="1" noTextEdit="1"/>
        </cdr:cNvSpPr>
      </cdr:nvSpPr>
      <cdr:spPr bwMode="auto">
        <a:xfrm xmlns:a="http://schemas.openxmlformats.org/drawingml/2006/main">
          <a:off x="3517134" y="354518"/>
          <a:ext cx="189804" cy="20711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32004" rIns="0" bIns="0" anchor="t" upright="1"/>
        <a:lstStyle xmlns:a="http://schemas.openxmlformats.org/drawingml/2006/main"/>
        <a:p xmlns:a="http://schemas.openxmlformats.org/drawingml/2006/main">
          <a:pPr algn="l" rtl="0">
            <a:defRPr sz="1000"/>
          </a:pPr>
          <a:fld id="{05456272-A504-4E53-ABA3-F2AE0ED57B3A}" type="TxLink">
            <a:rPr lang="en-US" sz="1000" b="0" i="0" u="none" strike="noStrike" baseline="0">
              <a:solidFill>
                <a:srgbClr val="000000"/>
              </a:solidFill>
              <a:latin typeface="Arial Black"/>
            </a:rPr>
            <a:pPr algn="l" rtl="0">
              <a:defRPr sz="1000"/>
            </a:pPr>
            <a:t>re </a:t>
          </a:fld>
          <a:endParaRPr lang="en-US" sz="1000" b="0" i="0" u="none" strike="noStrike" baseline="0">
            <a:solidFill>
              <a:srgbClr val="000000"/>
            </a:solidFill>
            <a:latin typeface="Arial Black"/>
          </a:endParaRPr>
        </a:p>
      </cdr:txBody>
    </cdr:sp>
  </cdr:relSizeAnchor>
  <cdr:relSizeAnchor xmlns:cdr="http://schemas.openxmlformats.org/drawingml/2006/chartDrawing">
    <cdr:from>
      <cdr:x>0.40753</cdr:x>
      <cdr:y>0.0697</cdr:y>
    </cdr:from>
    <cdr:to>
      <cdr:x>0.44909</cdr:x>
      <cdr:y>0.11042</cdr:y>
    </cdr:to>
    <cdr:sp macro="" textlink="Embu_maize_SS!$E$15">
      <cdr:nvSpPr>
        <cdr:cNvPr id="166921" name="Text Box 9"/>
        <cdr:cNvSpPr txBox="1">
          <a:spLocks xmlns:a="http://schemas.openxmlformats.org/drawingml/2006/main" noChangeArrowheads="1" noTextEdit="1"/>
        </cdr:cNvSpPr>
      </cdr:nvSpPr>
      <cdr:spPr bwMode="auto">
        <a:xfrm xmlns:a="http://schemas.openxmlformats.org/drawingml/2006/main">
          <a:off x="3679890" y="354518"/>
          <a:ext cx="375274" cy="20711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fld id="{BEA1233B-B134-4903-8B55-C652788F8543}" type="TxLink">
            <a:rPr lang="en-US" sz="1000" b="1" i="0" u="none" strike="noStrike" baseline="0">
              <a:solidFill>
                <a:srgbClr val="0000D4"/>
              </a:solidFill>
              <a:latin typeface="Arial"/>
              <a:cs typeface="Arial"/>
            </a:rPr>
            <a:pPr algn="l" rtl="0">
              <a:defRPr sz="1000"/>
            </a:pPr>
            <a:t>3.410</a:t>
          </a:fld>
          <a:endParaRPr lang="en-US"/>
        </a:p>
      </cdr:txBody>
    </cdr:sp>
  </cdr:relSizeAnchor>
  <cdr:relSizeAnchor xmlns:cdr="http://schemas.openxmlformats.org/drawingml/2006/chartDrawing">
    <cdr:from>
      <cdr:x>0.4461</cdr:x>
      <cdr:y>0.0697</cdr:y>
    </cdr:from>
    <cdr:to>
      <cdr:x>0.47355</cdr:x>
      <cdr:y>0.11042</cdr:y>
    </cdr:to>
    <cdr:sp macro="" textlink="Embu_maize_SS!$G$14">
      <cdr:nvSpPr>
        <cdr:cNvPr id="166922" name="Text Box 10"/>
        <cdr:cNvSpPr txBox="1">
          <a:spLocks xmlns:a="http://schemas.openxmlformats.org/drawingml/2006/main" noChangeArrowheads="1" noTextEdit="1"/>
        </cdr:cNvSpPr>
      </cdr:nvSpPr>
      <cdr:spPr bwMode="auto">
        <a:xfrm xmlns:a="http://schemas.openxmlformats.org/drawingml/2006/main">
          <a:off x="4028116" y="354518"/>
          <a:ext cx="247865" cy="20711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32004" rIns="0" bIns="0" anchor="t" upright="1"/>
        <a:lstStyle xmlns:a="http://schemas.openxmlformats.org/drawingml/2006/main"/>
        <a:p xmlns:a="http://schemas.openxmlformats.org/drawingml/2006/main">
          <a:pPr algn="l" rtl="0">
            <a:defRPr sz="1000"/>
          </a:pPr>
          <a:fld id="{AEA65747-78CD-43A6-980D-DCCD84B4D846}" type="TxLink">
            <a:rPr lang="en-US" sz="1000" b="0" i="0" u="none" strike="noStrike" baseline="0">
              <a:solidFill>
                <a:srgbClr val="000000"/>
              </a:solidFill>
              <a:latin typeface="Arial Black"/>
            </a:rPr>
            <a:pPr algn="l" rtl="0">
              <a:defRPr sz="1000"/>
            </a:pPr>
            <a:t>Y0</a:t>
          </a:fld>
          <a:endParaRPr lang="en-US" sz="1000" b="0" i="0" u="none" strike="noStrike" baseline="0">
            <a:solidFill>
              <a:srgbClr val="000000"/>
            </a:solidFill>
            <a:latin typeface="Arial Black"/>
          </a:endParaRPr>
        </a:p>
      </cdr:txBody>
    </cdr:sp>
  </cdr:relSizeAnchor>
  <cdr:relSizeAnchor xmlns:cdr="http://schemas.openxmlformats.org/drawingml/2006/chartDrawing">
    <cdr:from>
      <cdr:x>0.47055</cdr:x>
      <cdr:y>0.0697</cdr:y>
    </cdr:from>
    <cdr:to>
      <cdr:x>0.50865</cdr:x>
      <cdr:y>0.11042</cdr:y>
    </cdr:to>
    <cdr:sp macro="" textlink="Embu_maize_SS!$G$15">
      <cdr:nvSpPr>
        <cdr:cNvPr id="166923" name="Text Box 11"/>
        <cdr:cNvSpPr txBox="1">
          <a:spLocks xmlns:a="http://schemas.openxmlformats.org/drawingml/2006/main" noChangeArrowheads="1" noTextEdit="1"/>
        </cdr:cNvSpPr>
      </cdr:nvSpPr>
      <cdr:spPr bwMode="auto">
        <a:xfrm xmlns:a="http://schemas.openxmlformats.org/drawingml/2006/main">
          <a:off x="4248933" y="354518"/>
          <a:ext cx="344032" cy="20711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fld id="{61ED9885-5BCA-4A59-A533-69DF535096BC}" type="TxLink">
            <a:rPr lang="en-US" sz="1000" b="1" i="0" u="none" strike="noStrike" baseline="0">
              <a:solidFill>
                <a:srgbClr val="0000D4"/>
              </a:solidFill>
              <a:latin typeface="Arial"/>
              <a:cs typeface="Arial"/>
            </a:rPr>
            <a:pPr algn="l" rtl="0">
              <a:defRPr sz="1000"/>
            </a:pPr>
            <a:t>0.950</a:t>
          </a:fld>
          <a:endParaRPr lang="en-US"/>
        </a:p>
      </cdr:txBody>
    </cdr:sp>
  </cdr:relSizeAnchor>
  <cdr:relSizeAnchor xmlns:cdr="http://schemas.openxmlformats.org/drawingml/2006/chartDrawing">
    <cdr:from>
      <cdr:x>0.50566</cdr:x>
      <cdr:y>0.0697</cdr:y>
    </cdr:from>
    <cdr:to>
      <cdr:x>0.53485</cdr:x>
      <cdr:y>0.11042</cdr:y>
    </cdr:to>
    <cdr:sp macro="" textlink="Embu_maize_SS!$H$14">
      <cdr:nvSpPr>
        <cdr:cNvPr id="166924" name="Text Box 12"/>
        <cdr:cNvSpPr txBox="1">
          <a:spLocks xmlns:a="http://schemas.openxmlformats.org/drawingml/2006/main" noChangeArrowheads="1" noTextEdit="1"/>
        </cdr:cNvSpPr>
      </cdr:nvSpPr>
      <cdr:spPr bwMode="auto">
        <a:xfrm xmlns:a="http://schemas.openxmlformats.org/drawingml/2006/main">
          <a:off x="4565917" y="354518"/>
          <a:ext cx="263577" cy="20711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32004" rIns="0" bIns="0" anchor="t" upright="1"/>
        <a:lstStyle xmlns:a="http://schemas.openxmlformats.org/drawingml/2006/main"/>
        <a:p xmlns:a="http://schemas.openxmlformats.org/drawingml/2006/main">
          <a:pPr algn="l" rtl="0">
            <a:defRPr sz="1000"/>
          </a:pPr>
          <a:fld id="{ABB990B0-221E-44DB-A5B5-716E7708ED79}" type="TxLink">
            <a:rPr lang="en-US" sz="1000" b="0" i="0" u="none" strike="noStrike" baseline="0">
              <a:solidFill>
                <a:srgbClr val="000000"/>
              </a:solidFill>
              <a:latin typeface="Arial Black"/>
            </a:rPr>
            <a:pPr algn="l" rtl="0">
              <a:defRPr sz="1000"/>
            </a:pPr>
            <a:t>O0</a:t>
          </a:fld>
          <a:endParaRPr lang="en-US" sz="1000" b="0" i="0" u="none" strike="noStrike" baseline="0">
            <a:solidFill>
              <a:srgbClr val="000000"/>
            </a:solidFill>
            <a:latin typeface="Arial Black"/>
          </a:endParaRPr>
        </a:p>
      </cdr:txBody>
    </cdr:sp>
  </cdr:relSizeAnchor>
  <cdr:relSizeAnchor xmlns:cdr="http://schemas.openxmlformats.org/drawingml/2006/chartDrawing">
    <cdr:from>
      <cdr:x>0.53185</cdr:x>
      <cdr:y>0.0643</cdr:y>
    </cdr:from>
    <cdr:to>
      <cdr:x>0.58108</cdr:x>
      <cdr:y>0.11582</cdr:y>
    </cdr:to>
    <cdr:sp macro="" textlink="Embu_maize_SS!$H$15">
      <cdr:nvSpPr>
        <cdr:cNvPr id="166925" name="Text Box 13"/>
        <cdr:cNvSpPr txBox="1">
          <a:spLocks xmlns:a="http://schemas.openxmlformats.org/drawingml/2006/main" noChangeArrowheads="1" noTextEdit="1"/>
        </cdr:cNvSpPr>
      </cdr:nvSpPr>
      <cdr:spPr bwMode="auto">
        <a:xfrm xmlns:a="http://schemas.openxmlformats.org/drawingml/2006/main">
          <a:off x="4802446" y="327052"/>
          <a:ext cx="444532" cy="26204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fld id="{3CBD2B65-763E-422E-B7C1-66B7017E1917}" type="TxLink">
            <a:rPr lang="en-US" sz="1000" b="1" i="0" u="none" strike="noStrike" baseline="0">
              <a:solidFill>
                <a:srgbClr val="0000D4"/>
              </a:solidFill>
              <a:latin typeface="Arial"/>
              <a:cs typeface="Arial"/>
            </a:rPr>
            <a:pPr algn="l" rtl="0">
              <a:defRPr sz="1000"/>
            </a:pPr>
            <a:t>16.170</a:t>
          </a:fld>
          <a:endParaRPr lang="en-US"/>
        </a:p>
      </cdr:txBody>
    </cdr:sp>
  </cdr:relSizeAnchor>
  <cdr:relSizeAnchor xmlns:cdr="http://schemas.openxmlformats.org/drawingml/2006/chartDrawing">
    <cdr:from>
      <cdr:x>0.03941</cdr:x>
      <cdr:y>0.01303</cdr:y>
    </cdr:from>
    <cdr:to>
      <cdr:x>0.64322</cdr:x>
      <cdr:y>0.05228</cdr:y>
    </cdr:to>
    <cdr:sp macro="" textlink="">
      <cdr:nvSpPr>
        <cdr:cNvPr id="166926" name="Text Box 14"/>
        <cdr:cNvSpPr txBox="1">
          <a:spLocks xmlns:a="http://schemas.openxmlformats.org/drawingml/2006/main" noChangeArrowheads="1"/>
        </cdr:cNvSpPr>
      </cdr:nvSpPr>
      <cdr:spPr bwMode="auto">
        <a:xfrm xmlns:a="http://schemas.openxmlformats.org/drawingml/2006/main">
          <a:off x="359367" y="69552"/>
          <a:ext cx="5458061" cy="20002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en-US" sz="975" b="1" i="0" u="none" strike="noStrike" baseline="0">
              <a:solidFill>
                <a:srgbClr val="000000"/>
              </a:solidFill>
              <a:latin typeface="Arial"/>
              <a:cs typeface="Arial"/>
            </a:rPr>
            <a:t>Maize_SS with inert fraction</a:t>
          </a:r>
        </a:p>
      </cdr:txBody>
    </cdr:sp>
  </cdr:relSizeAnchor>
  <cdr:relSizeAnchor xmlns:cdr="http://schemas.openxmlformats.org/drawingml/2006/chartDrawing">
    <cdr:from>
      <cdr:x>0.61354</cdr:x>
      <cdr:y>0.05866</cdr:y>
    </cdr:from>
    <cdr:to>
      <cdr:x>0.69468</cdr:x>
      <cdr:y>0.10159</cdr:y>
    </cdr:to>
    <cdr:sp macro="" textlink="">
      <cdr:nvSpPr>
        <cdr:cNvPr id="166928" name="Text Box 16"/>
        <cdr:cNvSpPr txBox="1">
          <a:spLocks xmlns:a="http://schemas.openxmlformats.org/drawingml/2006/main" noChangeArrowheads="1"/>
        </cdr:cNvSpPr>
      </cdr:nvSpPr>
      <cdr:spPr bwMode="auto">
        <a:xfrm xmlns:a="http://schemas.openxmlformats.org/drawingml/2006/main">
          <a:off x="5549109" y="302081"/>
          <a:ext cx="733406" cy="21877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0.15107</cdr:x>
      <cdr:y>0.07145</cdr:y>
    </cdr:from>
    <cdr:to>
      <cdr:x>0.20079</cdr:x>
      <cdr:y>0.11242</cdr:y>
    </cdr:to>
    <cdr:sp macro="" textlink="Embu_maize_SS!$A$15">
      <cdr:nvSpPr>
        <cdr:cNvPr id="166936" name="Text Box 24"/>
        <cdr:cNvSpPr txBox="1">
          <a:spLocks xmlns:a="http://schemas.openxmlformats.org/drawingml/2006/main" noChangeArrowheads="1" noTextEdit="1"/>
        </cdr:cNvSpPr>
      </cdr:nvSpPr>
      <cdr:spPr bwMode="auto">
        <a:xfrm xmlns:a="http://schemas.openxmlformats.org/drawingml/2006/main">
          <a:off x="1364110" y="363407"/>
          <a:ext cx="448956" cy="20838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fld id="{99C6DE1A-C769-4631-9428-BDB5B597BF92}" type="TxLink">
            <a:rPr lang="en-US" sz="1000" b="1" i="0" u="none" strike="noStrike" baseline="0">
              <a:solidFill>
                <a:srgbClr val="0000D4"/>
              </a:solidFill>
              <a:latin typeface="Arial"/>
              <a:cs typeface="Arial"/>
            </a:rPr>
            <a:pPr algn="l" rtl="0">
              <a:defRPr sz="1000"/>
            </a:pPr>
            <a:t>2.585</a:t>
          </a:fld>
          <a:endParaRPr lang="en-US"/>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19050</xdr:colOff>
      <xdr:row>0</xdr:row>
      <xdr:rowOff>19050</xdr:rowOff>
    </xdr:from>
    <xdr:to>
      <xdr:col>10</xdr:col>
      <xdr:colOff>0</xdr:colOff>
      <xdr:row>7</xdr:row>
      <xdr:rowOff>104775</xdr:rowOff>
    </xdr:to>
    <xdr:sp macro="" textlink="">
      <xdr:nvSpPr>
        <xdr:cNvPr id="2" name="Text Box 1">
          <a:hlinkClick xmlns:r="http://schemas.openxmlformats.org/officeDocument/2006/relationships" r:id="rId1"/>
        </xdr:cNvPr>
        <xdr:cNvSpPr txBox="1">
          <a:spLocks noChangeArrowheads="1"/>
        </xdr:cNvSpPr>
      </xdr:nvSpPr>
      <xdr:spPr bwMode="auto">
        <a:xfrm>
          <a:off x="19050" y="19050"/>
          <a:ext cx="6162675" cy="1219200"/>
        </a:xfrm>
        <a:prstGeom prst="rect">
          <a:avLst/>
        </a:prstGeom>
        <a:solidFill>
          <a:srgbClr xmlns:mc="http://schemas.openxmlformats.org/markup-compatibility/2006" xmlns:a14="http://schemas.microsoft.com/office/drawing/2010/main" val="FCF305"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1" i="0" u="none" strike="noStrike" baseline="0">
              <a:solidFill>
                <a:srgbClr val="000000"/>
              </a:solidFill>
              <a:latin typeface="Arial"/>
              <a:cs typeface="Arial"/>
            </a:rPr>
            <a:t>ICBM - different parameter values on different pages. </a:t>
          </a:r>
        </a:p>
        <a:p>
          <a:pPr algn="l" rtl="0">
            <a:defRPr sz="1000"/>
          </a:pPr>
          <a:r>
            <a:rPr lang="en-US" sz="1000" b="1" i="0" u="none" strike="noStrike" baseline="0">
              <a:solidFill>
                <a:srgbClr val="000000"/>
              </a:solidFill>
              <a:latin typeface="Arial"/>
              <a:cs typeface="Arial"/>
            </a:rPr>
            <a:t>Olof Andrén &amp; Thomas Kätterer. prof@oandren.com, Thomas.Katterer@slu.se  </a:t>
          </a:r>
        </a:p>
        <a:p>
          <a:pPr algn="l" rtl="0">
            <a:defRPr sz="1000"/>
          </a:pPr>
          <a:endParaRPr lang="en-US" sz="1000" b="1" i="1" u="none" strike="noStrike" baseline="0">
            <a:solidFill>
              <a:srgbClr val="000000"/>
            </a:solidFill>
            <a:latin typeface="Arial"/>
            <a:cs typeface="Arial"/>
          </a:endParaRPr>
        </a:p>
        <a:p>
          <a:pPr algn="l" rtl="0">
            <a:defRPr sz="1000"/>
          </a:pPr>
          <a:endParaRPr lang="en-US" sz="1000" b="1" i="1" u="none" strike="noStrike" baseline="0">
            <a:solidFill>
              <a:srgbClr val="000000"/>
            </a:solidFill>
            <a:latin typeface="Arial"/>
            <a:cs typeface="Arial"/>
          </a:endParaRPr>
        </a:p>
        <a:p>
          <a:pPr algn="l" rtl="0">
            <a:defRPr sz="1000"/>
          </a:pPr>
          <a:r>
            <a:rPr lang="en-US" sz="1000" b="1" i="1" u="none" strike="noStrike" baseline="0">
              <a:solidFill>
                <a:srgbClr val="000000"/>
              </a:solidFill>
              <a:latin typeface="Arial"/>
              <a:cs typeface="Arial"/>
            </a:rPr>
            <a:t>Changeable values </a:t>
          </a:r>
          <a:r>
            <a:rPr lang="en-US" sz="1000" b="1" i="1" u="none" strike="noStrike" baseline="0">
              <a:solidFill>
                <a:srgbClr val="DD0806"/>
              </a:solidFill>
              <a:latin typeface="Arial"/>
              <a:cs typeface="Arial"/>
            </a:rPr>
            <a:t>red</a:t>
          </a:r>
          <a:r>
            <a:rPr lang="en-US" sz="1000" b="1" i="1" u="none" strike="noStrike" baseline="0">
              <a:solidFill>
                <a:srgbClr val="000000"/>
              </a:solidFill>
              <a:latin typeface="Arial"/>
              <a:cs typeface="Arial"/>
            </a:rPr>
            <a:t>, outputs </a:t>
          </a:r>
          <a:r>
            <a:rPr lang="en-US" sz="1000" b="1" i="1" u="none" strike="noStrike" baseline="0">
              <a:solidFill>
                <a:srgbClr val="0000D4"/>
              </a:solidFill>
              <a:latin typeface="Arial"/>
              <a:cs typeface="Arial"/>
            </a:rPr>
            <a:t>blue</a:t>
          </a:r>
          <a:r>
            <a:rPr lang="en-US" sz="1000" b="1" i="1" u="none" strike="noStrike" baseline="0">
              <a:solidFill>
                <a:srgbClr val="000000"/>
              </a:solidFill>
              <a:latin typeface="Arial"/>
              <a:cs typeface="Arial"/>
            </a:rPr>
            <a:t>, optional input of measurements</a:t>
          </a:r>
          <a:r>
            <a:rPr lang="en-US" sz="1000" b="1" i="1" u="none" strike="noStrike" baseline="0">
              <a:solidFill>
                <a:srgbClr val="0000D4"/>
              </a:solidFill>
              <a:latin typeface="Arial"/>
              <a:cs typeface="Arial"/>
            </a:rPr>
            <a:t> </a:t>
          </a:r>
          <a:r>
            <a:rPr lang="en-US" sz="1000" b="1" i="1" u="none" strike="noStrike" baseline="0">
              <a:solidFill>
                <a:srgbClr val="339966"/>
              </a:solidFill>
              <a:latin typeface="Arial"/>
              <a:cs typeface="Arial"/>
            </a:rPr>
            <a:t>green background</a:t>
          </a:r>
          <a:r>
            <a:rPr lang="en-US" sz="1000" b="1" i="1" u="none" strike="noStrike" baseline="0">
              <a:solidFill>
                <a:srgbClr val="000000"/>
              </a:solidFill>
              <a:latin typeface="Arial"/>
              <a:cs typeface="Arial"/>
            </a:rPr>
            <a:t>.</a:t>
          </a:r>
        </a:p>
        <a:p>
          <a:pPr algn="l" rtl="0">
            <a:defRPr sz="1000"/>
          </a:pPr>
          <a:endParaRPr lang="en-US" sz="1000" b="1" i="1" u="none" strike="noStrike" baseline="0">
            <a:solidFill>
              <a:srgbClr val="000000"/>
            </a:solidFill>
            <a:latin typeface="Arial"/>
            <a:cs typeface="Arial"/>
          </a:endParaRPr>
        </a:p>
        <a:p>
          <a:pPr algn="l" rtl="0">
            <a:defRPr sz="1000"/>
          </a:pPr>
          <a:r>
            <a:rPr lang="en-US" sz="1000" b="1" i="1" u="none" strike="noStrike" baseline="0">
              <a:solidFill>
                <a:srgbClr val="DD0806"/>
              </a:solidFill>
              <a:latin typeface="Arial"/>
              <a:cs typeface="Arial"/>
            </a:rPr>
            <a:t>See </a:t>
          </a:r>
          <a:r>
            <a:rPr lang="en-US" sz="1000" b="1" i="1" u="sng" strike="noStrike" baseline="0">
              <a:solidFill>
                <a:srgbClr val="DD0806"/>
              </a:solidFill>
              <a:latin typeface="Arial"/>
              <a:cs typeface="Arial"/>
            </a:rPr>
            <a:t>www.oandren.com</a:t>
          </a:r>
          <a:r>
            <a:rPr lang="en-US" sz="1000" b="1" i="1" u="none" strike="noStrike" baseline="0">
              <a:solidFill>
                <a:srgbClr val="DD0806"/>
              </a:solidFill>
              <a:latin typeface="Arial"/>
              <a:cs typeface="Arial"/>
            </a:rPr>
            <a:t> for program downloads, literature lists...</a:t>
          </a:r>
          <a:endParaRPr lang="en-US"/>
        </a:p>
      </xdr:txBody>
    </xdr:sp>
    <xdr:clientData/>
  </xdr:twoCellAnchor>
  <xdr:twoCellAnchor>
    <xdr:from>
      <xdr:col>0</xdr:col>
      <xdr:colOff>0</xdr:colOff>
      <xdr:row>9</xdr:row>
      <xdr:rowOff>133350</xdr:rowOff>
    </xdr:from>
    <xdr:to>
      <xdr:col>9</xdr:col>
      <xdr:colOff>600075</xdr:colOff>
      <xdr:row>11</xdr:row>
      <xdr:rowOff>123825</xdr:rowOff>
    </xdr:to>
    <xdr:sp macro="" textlink="">
      <xdr:nvSpPr>
        <xdr:cNvPr id="3" name="Text Box 2"/>
        <xdr:cNvSpPr txBox="1">
          <a:spLocks noChangeArrowheads="1"/>
        </xdr:cNvSpPr>
      </xdr:nvSpPr>
      <xdr:spPr bwMode="auto">
        <a:xfrm>
          <a:off x="0" y="1590675"/>
          <a:ext cx="6172200" cy="314325"/>
        </a:xfrm>
        <a:prstGeom prst="rect">
          <a:avLst/>
        </a:prstGeom>
        <a:solidFill>
          <a:srgbClr xmlns:mc="http://schemas.openxmlformats.org/markup-compatibility/2006" xmlns:a14="http://schemas.microsoft.com/office/drawing/2010/main" val="FFCC00" mc:Ignorable="a14" a14:legacySpreadsheetColorIndex="5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32004" rIns="0" bIns="0" anchor="t" upright="1"/>
        <a:lstStyle/>
        <a:p>
          <a:pPr algn="l" rtl="0">
            <a:defRPr sz="1000"/>
          </a:pPr>
          <a:r>
            <a:rPr lang="en-US" sz="1600" b="1" i="0" u="none" strike="noStrike" baseline="0">
              <a:solidFill>
                <a:srgbClr val="000000"/>
              </a:solidFill>
              <a:latin typeface="Arial"/>
              <a:cs typeface="Arial"/>
            </a:rPr>
            <a:t>Carbon parameters                       Initial values</a:t>
          </a:r>
        </a:p>
      </xdr:txBody>
    </xdr:sp>
    <xdr:clientData/>
  </xdr:twoCellAnchor>
  <xdr:twoCellAnchor>
    <xdr:from>
      <xdr:col>0</xdr:col>
      <xdr:colOff>57150</xdr:colOff>
      <xdr:row>50</xdr:row>
      <xdr:rowOff>123825</xdr:rowOff>
    </xdr:from>
    <xdr:to>
      <xdr:col>14</xdr:col>
      <xdr:colOff>466725</xdr:colOff>
      <xdr:row>82</xdr:row>
      <xdr:rowOff>28575</xdr:rowOff>
    </xdr:to>
    <xdr:graphicFrame macro="">
      <xdr:nvGraphicFramePr>
        <xdr:cNvPr id="4"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19050</xdr:colOff>
      <xdr:row>16</xdr:row>
      <xdr:rowOff>38100</xdr:rowOff>
    </xdr:from>
    <xdr:to>
      <xdr:col>21</xdr:col>
      <xdr:colOff>600075</xdr:colOff>
      <xdr:row>21</xdr:row>
      <xdr:rowOff>19050</xdr:rowOff>
    </xdr:to>
    <xdr:sp macro="" textlink="">
      <xdr:nvSpPr>
        <xdr:cNvPr id="5" name="Text Box 22"/>
        <xdr:cNvSpPr txBox="1">
          <a:spLocks noChangeArrowheads="1"/>
        </xdr:cNvSpPr>
      </xdr:nvSpPr>
      <xdr:spPr bwMode="auto">
        <a:xfrm>
          <a:off x="8639175" y="2676525"/>
          <a:ext cx="4848225" cy="7905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sng" strike="noStrike" baseline="0">
              <a:solidFill>
                <a:srgbClr val="FF0000"/>
              </a:solidFill>
              <a:latin typeface="Arial"/>
              <a:cs typeface="Arial"/>
            </a:rPr>
            <a:t>Comments to the current parameter set</a:t>
          </a:r>
          <a:r>
            <a:rPr lang="en-US" sz="1000" b="0" i="0" u="none" strike="noStrike" baseline="0">
              <a:solidFill>
                <a:srgbClr val="FF0000"/>
              </a:solidFill>
              <a:latin typeface="Arial"/>
              <a:cs typeface="Arial"/>
            </a:rPr>
            <a:t>: </a:t>
          </a:r>
        </a:p>
        <a:p>
          <a:pPr algn="l" rtl="0">
            <a:defRPr sz="1000"/>
          </a:pPr>
          <a:r>
            <a:rPr lang="en-US">
              <a:solidFill>
                <a:srgbClr val="FF0000"/>
              </a:solidFill>
            </a:rPr>
            <a:t>Embu, no N, no maize stover added . Only C input from roots</a:t>
          </a:r>
          <a:r>
            <a:rPr lang="en-US" sz="1000" b="0" i="0" u="none" strike="noStrike" baseline="0">
              <a:solidFill>
                <a:srgbClr val="FF0000"/>
              </a:solidFill>
              <a:latin typeface="Arial"/>
              <a:cs typeface="Arial"/>
            </a:rPr>
            <a:t>. Parameter values from Embu_maize_SS that gives a steady state, i.e. a constant soil mass. </a:t>
          </a:r>
          <a:r>
            <a:rPr lang="sv-SE" sz="1000" b="0" i="0" u="none" strike="noStrike">
              <a:solidFill>
                <a:srgbClr val="FF0000"/>
              </a:solidFill>
              <a:effectLst/>
              <a:latin typeface="+mn-lt"/>
              <a:ea typeface="+mn-ea"/>
              <a:cs typeface="+mn-cs"/>
            </a:rPr>
            <a:t>Only </a:t>
          </a:r>
          <a:r>
            <a:rPr lang="sv-SE" sz="1000" b="0" i="1" u="none" strike="noStrike">
              <a:solidFill>
                <a:srgbClr val="FF0000"/>
              </a:solidFill>
              <a:effectLst/>
              <a:latin typeface="+mn-lt"/>
              <a:ea typeface="+mn-ea"/>
              <a:cs typeface="+mn-cs"/>
            </a:rPr>
            <a:t>i</a:t>
          </a:r>
          <a:r>
            <a:rPr lang="sv-SE" sz="1000" b="0" i="0" u="none" strike="noStrike">
              <a:solidFill>
                <a:srgbClr val="FF0000"/>
              </a:solidFill>
              <a:effectLst/>
              <a:latin typeface="+mn-lt"/>
              <a:ea typeface="+mn-ea"/>
              <a:cs typeface="+mn-cs"/>
            </a:rPr>
            <a:t> changed</a:t>
          </a:r>
          <a:endParaRPr lang="en-US" sz="1000" b="0" i="0" u="none" strike="noStrike" baseline="0">
            <a:solidFill>
              <a:srgbClr val="FF0000"/>
            </a:solidFill>
            <a:latin typeface="Arial"/>
            <a:cs typeface="Arial"/>
          </a:endParaRPr>
        </a:p>
      </xdr:txBody>
    </xdr:sp>
    <xdr:clientData/>
  </xdr:twoCellAnchor>
  <xdr:twoCellAnchor>
    <xdr:from>
      <xdr:col>2</xdr:col>
      <xdr:colOff>400050</xdr:colOff>
      <xdr:row>1264</xdr:row>
      <xdr:rowOff>123825</xdr:rowOff>
    </xdr:from>
    <xdr:to>
      <xdr:col>17</xdr:col>
      <xdr:colOff>104775</xdr:colOff>
      <xdr:row>1293</xdr:row>
      <xdr:rowOff>19050</xdr:rowOff>
    </xdr:to>
    <xdr:graphicFrame macro="">
      <xdr:nvGraphicFramePr>
        <xdr:cNvPr id="6" name="Chart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47625</xdr:colOff>
      <xdr:row>83</xdr:row>
      <xdr:rowOff>38100</xdr:rowOff>
    </xdr:from>
    <xdr:to>
      <xdr:col>14</xdr:col>
      <xdr:colOff>457200</xdr:colOff>
      <xdr:row>114</xdr:row>
      <xdr:rowOff>104775</xdr:rowOff>
    </xdr:to>
    <xdr:graphicFrame macro="">
      <xdr:nvGraphicFramePr>
        <xdr:cNvPr id="7"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0.33105</cdr:x>
      <cdr:y>0.0643</cdr:y>
    </cdr:from>
    <cdr:to>
      <cdr:x>0.35925</cdr:x>
      <cdr:y>0.10502</cdr:y>
    </cdr:to>
    <cdr:sp macro="" textlink="Embu_no!$D$14">
      <cdr:nvSpPr>
        <cdr:cNvPr id="166913" name="Text Box 1"/>
        <cdr:cNvSpPr txBox="1">
          <a:spLocks xmlns:a="http://schemas.openxmlformats.org/drawingml/2006/main" noChangeArrowheads="1" noTextEdit="1"/>
        </cdr:cNvSpPr>
      </cdr:nvSpPr>
      <cdr:spPr bwMode="auto">
        <a:xfrm xmlns:a="http://schemas.openxmlformats.org/drawingml/2006/main">
          <a:off x="2995604" y="330835"/>
          <a:ext cx="254903" cy="20752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32004" rIns="0" bIns="0" anchor="t" upright="1"/>
        <a:lstStyle xmlns:a="http://schemas.openxmlformats.org/drawingml/2006/main"/>
        <a:p xmlns:a="http://schemas.openxmlformats.org/drawingml/2006/main">
          <a:pPr algn="l" rtl="0">
            <a:defRPr sz="1000"/>
          </a:pPr>
          <a:fld id="{9FDC3F34-BB8B-4BCB-8F72-7E9CF44C8BCC}" type="TxLink">
            <a:rPr lang="en-US" sz="1000" b="0" i="0" u="none" strike="noStrike" baseline="0">
              <a:solidFill>
                <a:srgbClr val="000000"/>
              </a:solidFill>
              <a:latin typeface="Arial Black"/>
            </a:rPr>
            <a:pPr algn="l" rtl="0">
              <a:defRPr sz="1000"/>
            </a:pPr>
            <a:t>h</a:t>
          </a:fld>
          <a:endParaRPr lang="en-US" sz="1000" b="0" i="0" u="none" strike="noStrike" baseline="0">
            <a:solidFill>
              <a:srgbClr val="000000"/>
            </a:solidFill>
            <a:latin typeface="Arial Black"/>
          </a:endParaRPr>
        </a:p>
      </cdr:txBody>
    </cdr:sp>
  </cdr:relSizeAnchor>
  <cdr:relSizeAnchor xmlns:cdr="http://schemas.openxmlformats.org/drawingml/2006/chartDrawing">
    <cdr:from>
      <cdr:x>0.11238</cdr:x>
      <cdr:y>0.07092</cdr:y>
    </cdr:from>
    <cdr:to>
      <cdr:x>0.18782</cdr:x>
      <cdr:y>0.10919</cdr:y>
    </cdr:to>
    <cdr:sp macro="" textlink="Embu_no!$A$14">
      <cdr:nvSpPr>
        <cdr:cNvPr id="166914" name="Text Box 2"/>
        <cdr:cNvSpPr txBox="1">
          <a:spLocks xmlns:a="http://schemas.openxmlformats.org/drawingml/2006/main" noChangeArrowheads="1" noTextEdit="1"/>
        </cdr:cNvSpPr>
      </cdr:nvSpPr>
      <cdr:spPr bwMode="auto">
        <a:xfrm xmlns:a="http://schemas.openxmlformats.org/drawingml/2006/main">
          <a:off x="1014758" y="360749"/>
          <a:ext cx="681200" cy="19465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32004" rIns="0" bIns="0" anchor="t" upright="1"/>
        <a:lstStyle xmlns:a="http://schemas.openxmlformats.org/drawingml/2006/main"/>
        <a:p xmlns:a="http://schemas.openxmlformats.org/drawingml/2006/main">
          <a:pPr algn="l" rtl="0">
            <a:defRPr sz="1000"/>
          </a:pPr>
          <a:fld id="{F46E5F6B-E274-4E7C-BFD2-870D82231009}" type="TxLink">
            <a:rPr lang="en-US" sz="1000" b="0" i="0" u="none" strike="noStrike" baseline="0">
              <a:solidFill>
                <a:srgbClr val="000000"/>
              </a:solidFill>
              <a:latin typeface="Arial Black"/>
            </a:rPr>
            <a:pPr algn="l" rtl="0">
              <a:defRPr sz="1000"/>
            </a:pPr>
            <a:t> i</a:t>
          </a:fld>
          <a:endParaRPr lang="en-US" sz="1000" b="0" i="0" u="none" strike="noStrike" baseline="0">
            <a:solidFill>
              <a:srgbClr val="000000"/>
            </a:solidFill>
            <a:latin typeface="Arial Black"/>
          </a:endParaRPr>
        </a:p>
      </cdr:txBody>
    </cdr:sp>
  </cdr:relSizeAnchor>
  <cdr:relSizeAnchor xmlns:cdr="http://schemas.openxmlformats.org/drawingml/2006/chartDrawing">
    <cdr:from>
      <cdr:x>0.19568</cdr:x>
      <cdr:y>0.06034</cdr:y>
    </cdr:from>
    <cdr:to>
      <cdr:x>0.22487</cdr:x>
      <cdr:y>0.10106</cdr:y>
    </cdr:to>
    <cdr:sp macro="" textlink="Embu_no!$B$14">
      <cdr:nvSpPr>
        <cdr:cNvPr id="166915" name="Text Box 3"/>
        <cdr:cNvSpPr txBox="1">
          <a:spLocks xmlns:a="http://schemas.openxmlformats.org/drawingml/2006/main" noChangeArrowheads="1" noTextEdit="1"/>
        </cdr:cNvSpPr>
      </cdr:nvSpPr>
      <cdr:spPr bwMode="auto">
        <a:xfrm xmlns:a="http://schemas.openxmlformats.org/drawingml/2006/main">
          <a:off x="1766968" y="306893"/>
          <a:ext cx="263577" cy="20711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32004" rIns="0" bIns="0" anchor="t" upright="1"/>
        <a:lstStyle xmlns:a="http://schemas.openxmlformats.org/drawingml/2006/main"/>
        <a:p xmlns:a="http://schemas.openxmlformats.org/drawingml/2006/main">
          <a:pPr algn="l" rtl="0">
            <a:defRPr sz="1000"/>
          </a:pPr>
          <a:fld id="{0F4ED7C4-D3E7-4FC9-B167-D52664540693}" type="TxLink">
            <a:rPr lang="en-US" sz="1000" b="0" i="0" u="none" strike="noStrike" baseline="0">
              <a:solidFill>
                <a:srgbClr val="000000"/>
              </a:solidFill>
              <a:latin typeface="Arial Black"/>
            </a:rPr>
            <a:pPr algn="l" rtl="0">
              <a:defRPr sz="1000"/>
            </a:pPr>
            <a:t>ky</a:t>
          </a:fld>
          <a:endParaRPr lang="en-US" sz="1000" b="0" i="0" u="none" strike="noStrike" baseline="0">
            <a:solidFill>
              <a:srgbClr val="000000"/>
            </a:solidFill>
            <a:latin typeface="Arial Black"/>
          </a:endParaRPr>
        </a:p>
      </cdr:txBody>
    </cdr:sp>
  </cdr:relSizeAnchor>
  <cdr:relSizeAnchor xmlns:cdr="http://schemas.openxmlformats.org/drawingml/2006/chartDrawing">
    <cdr:from>
      <cdr:x>0.22188</cdr:x>
      <cdr:y>0.06396</cdr:y>
    </cdr:from>
    <cdr:to>
      <cdr:x>0.26443</cdr:x>
      <cdr:y>0.10493</cdr:y>
    </cdr:to>
    <cdr:sp macro="" textlink="Embu_no!$B$15">
      <cdr:nvSpPr>
        <cdr:cNvPr id="166916" name="Text Box 4"/>
        <cdr:cNvSpPr txBox="1">
          <a:spLocks xmlns:a="http://schemas.openxmlformats.org/drawingml/2006/main" noChangeArrowheads="1" noTextEdit="1"/>
        </cdr:cNvSpPr>
      </cdr:nvSpPr>
      <cdr:spPr bwMode="auto">
        <a:xfrm xmlns:a="http://schemas.openxmlformats.org/drawingml/2006/main">
          <a:off x="2003497" y="325307"/>
          <a:ext cx="384214" cy="20838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fld id="{6303DEF3-0EF6-4452-914A-7E8A54E00AAF}" type="TxLink">
            <a:rPr lang="en-US" sz="1000" b="1" i="0" u="none" strike="noStrike" baseline="0">
              <a:solidFill>
                <a:srgbClr val="0000D4"/>
              </a:solidFill>
              <a:latin typeface="Arial"/>
              <a:cs typeface="Arial"/>
            </a:rPr>
            <a:pPr algn="l" rtl="0">
              <a:defRPr sz="1000"/>
            </a:pPr>
            <a:t>0.800</a:t>
          </a:fld>
          <a:endParaRPr lang="en-US"/>
        </a:p>
      </cdr:txBody>
    </cdr:sp>
  </cdr:relSizeAnchor>
  <cdr:relSizeAnchor xmlns:cdr="http://schemas.openxmlformats.org/drawingml/2006/chartDrawing">
    <cdr:from>
      <cdr:x>0.2704</cdr:x>
      <cdr:y>0.06243</cdr:y>
    </cdr:from>
    <cdr:to>
      <cdr:x>0.29909</cdr:x>
      <cdr:y>0.10315</cdr:y>
    </cdr:to>
    <cdr:sp macro="" textlink="Embu_no!$C$14">
      <cdr:nvSpPr>
        <cdr:cNvPr id="166917" name="Text Box 5"/>
        <cdr:cNvSpPr txBox="1">
          <a:spLocks xmlns:a="http://schemas.openxmlformats.org/drawingml/2006/main" noChangeArrowheads="1" noTextEdit="1"/>
        </cdr:cNvSpPr>
      </cdr:nvSpPr>
      <cdr:spPr bwMode="auto">
        <a:xfrm xmlns:a="http://schemas.openxmlformats.org/drawingml/2006/main">
          <a:off x="2441620" y="317527"/>
          <a:ext cx="259062" cy="20711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32004" rIns="0" bIns="0" anchor="t" upright="1"/>
        <a:lstStyle xmlns:a="http://schemas.openxmlformats.org/drawingml/2006/main"/>
        <a:p xmlns:a="http://schemas.openxmlformats.org/drawingml/2006/main">
          <a:pPr algn="l" rtl="0">
            <a:defRPr sz="1000"/>
          </a:pPr>
          <a:fld id="{13ACCA59-74DF-4866-BB12-2DAD2EB5CE21}" type="TxLink">
            <a:rPr lang="en-US" sz="1000" b="0" i="0" u="none" strike="noStrike" baseline="0">
              <a:solidFill>
                <a:srgbClr val="000000"/>
              </a:solidFill>
              <a:latin typeface="Arial Black"/>
            </a:rPr>
            <a:pPr algn="l" rtl="0">
              <a:defRPr sz="1000"/>
            </a:pPr>
            <a:t>ko</a:t>
          </a:fld>
          <a:endParaRPr lang="en-US" sz="1000" b="0" i="0" u="none" strike="noStrike" baseline="0">
            <a:solidFill>
              <a:srgbClr val="000000"/>
            </a:solidFill>
            <a:latin typeface="Arial Black"/>
          </a:endParaRPr>
        </a:p>
      </cdr:txBody>
    </cdr:sp>
  </cdr:relSizeAnchor>
  <cdr:relSizeAnchor xmlns:cdr="http://schemas.openxmlformats.org/drawingml/2006/chartDrawing">
    <cdr:from>
      <cdr:x>0.2973</cdr:x>
      <cdr:y>0.06957</cdr:y>
    </cdr:from>
    <cdr:to>
      <cdr:x>0.35518</cdr:x>
      <cdr:y>0.11054</cdr:y>
    </cdr:to>
    <cdr:sp macro="" textlink="Embu_no!$C$15">
      <cdr:nvSpPr>
        <cdr:cNvPr id="166918" name="Text Box 6"/>
        <cdr:cNvSpPr txBox="1">
          <a:spLocks xmlns:a="http://schemas.openxmlformats.org/drawingml/2006/main" noChangeArrowheads="1" noTextEdit="1"/>
        </cdr:cNvSpPr>
      </cdr:nvSpPr>
      <cdr:spPr bwMode="auto">
        <a:xfrm xmlns:a="http://schemas.openxmlformats.org/drawingml/2006/main">
          <a:off x="2684513" y="353882"/>
          <a:ext cx="522639" cy="20838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1000" b="1" i="0" u="none" strike="noStrike" baseline="0">
              <a:solidFill>
                <a:srgbClr val="0000D4"/>
              </a:solidFill>
              <a:latin typeface="Arial"/>
              <a:cs typeface="Arial"/>
            </a:rPr>
            <a:t>0,006</a:t>
          </a:r>
          <a:endParaRPr lang="en-US"/>
        </a:p>
      </cdr:txBody>
    </cdr:sp>
  </cdr:relSizeAnchor>
  <cdr:relSizeAnchor xmlns:cdr="http://schemas.openxmlformats.org/drawingml/2006/chartDrawing">
    <cdr:from>
      <cdr:x>0.35218</cdr:x>
      <cdr:y>0.06957</cdr:y>
    </cdr:from>
    <cdr:to>
      <cdr:x>0.3925</cdr:x>
      <cdr:y>0.11054</cdr:y>
    </cdr:to>
    <cdr:sp macro="" textlink="Embu_no!$D$15">
      <cdr:nvSpPr>
        <cdr:cNvPr id="166919" name="Text Box 7"/>
        <cdr:cNvSpPr txBox="1">
          <a:spLocks xmlns:a="http://schemas.openxmlformats.org/drawingml/2006/main" noChangeArrowheads="1" noTextEdit="1"/>
        </cdr:cNvSpPr>
      </cdr:nvSpPr>
      <cdr:spPr bwMode="auto">
        <a:xfrm xmlns:a="http://schemas.openxmlformats.org/drawingml/2006/main">
          <a:off x="3180104" y="353882"/>
          <a:ext cx="364078" cy="20838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fld id="{F097565B-0AF4-4455-99DB-827DB3B67948}" type="TxLink">
            <a:rPr lang="en-US" sz="1000" b="1" i="0" u="none" strike="noStrike" baseline="0">
              <a:solidFill>
                <a:srgbClr val="0000D4"/>
              </a:solidFill>
              <a:latin typeface="Arial"/>
              <a:cs typeface="Arial"/>
            </a:rPr>
            <a:pPr algn="l" rtl="0">
              <a:defRPr sz="1000"/>
            </a:pPr>
            <a:t>0.128</a:t>
          </a:fld>
          <a:endParaRPr lang="en-US"/>
        </a:p>
      </cdr:txBody>
    </cdr:sp>
  </cdr:relSizeAnchor>
  <cdr:relSizeAnchor xmlns:cdr="http://schemas.openxmlformats.org/drawingml/2006/chartDrawing">
    <cdr:from>
      <cdr:x>0.38951</cdr:x>
      <cdr:y>0.0697</cdr:y>
    </cdr:from>
    <cdr:to>
      <cdr:x>0.41053</cdr:x>
      <cdr:y>0.11042</cdr:y>
    </cdr:to>
    <cdr:sp macro="" textlink="Embu_no!$E$14">
      <cdr:nvSpPr>
        <cdr:cNvPr id="166920" name="Text Box 8"/>
        <cdr:cNvSpPr txBox="1">
          <a:spLocks xmlns:a="http://schemas.openxmlformats.org/drawingml/2006/main" noChangeArrowheads="1" noTextEdit="1"/>
        </cdr:cNvSpPr>
      </cdr:nvSpPr>
      <cdr:spPr bwMode="auto">
        <a:xfrm xmlns:a="http://schemas.openxmlformats.org/drawingml/2006/main">
          <a:off x="3517134" y="354518"/>
          <a:ext cx="189804" cy="20711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32004" rIns="0" bIns="0" anchor="t" upright="1"/>
        <a:lstStyle xmlns:a="http://schemas.openxmlformats.org/drawingml/2006/main"/>
        <a:p xmlns:a="http://schemas.openxmlformats.org/drawingml/2006/main">
          <a:pPr algn="l" rtl="0">
            <a:defRPr sz="1000"/>
          </a:pPr>
          <a:fld id="{05456272-A504-4E53-ABA3-F2AE0ED57B3A}" type="TxLink">
            <a:rPr lang="en-US" sz="1000" b="0" i="0" u="none" strike="noStrike" baseline="0">
              <a:solidFill>
                <a:srgbClr val="000000"/>
              </a:solidFill>
              <a:latin typeface="Arial Black"/>
            </a:rPr>
            <a:pPr algn="l" rtl="0">
              <a:defRPr sz="1000"/>
            </a:pPr>
            <a:t>re </a:t>
          </a:fld>
          <a:endParaRPr lang="en-US" sz="1000" b="0" i="0" u="none" strike="noStrike" baseline="0">
            <a:solidFill>
              <a:srgbClr val="000000"/>
            </a:solidFill>
            <a:latin typeface="Arial Black"/>
          </a:endParaRPr>
        </a:p>
      </cdr:txBody>
    </cdr:sp>
  </cdr:relSizeAnchor>
  <cdr:relSizeAnchor xmlns:cdr="http://schemas.openxmlformats.org/drawingml/2006/chartDrawing">
    <cdr:from>
      <cdr:x>0.40753</cdr:x>
      <cdr:y>0.0697</cdr:y>
    </cdr:from>
    <cdr:to>
      <cdr:x>0.44909</cdr:x>
      <cdr:y>0.11042</cdr:y>
    </cdr:to>
    <cdr:sp macro="" textlink="Embu_no!$E$15">
      <cdr:nvSpPr>
        <cdr:cNvPr id="166921" name="Text Box 9"/>
        <cdr:cNvSpPr txBox="1">
          <a:spLocks xmlns:a="http://schemas.openxmlformats.org/drawingml/2006/main" noChangeArrowheads="1" noTextEdit="1"/>
        </cdr:cNvSpPr>
      </cdr:nvSpPr>
      <cdr:spPr bwMode="auto">
        <a:xfrm xmlns:a="http://schemas.openxmlformats.org/drawingml/2006/main">
          <a:off x="3679890" y="354518"/>
          <a:ext cx="375274" cy="20711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fld id="{BEA1233B-B134-4903-8B55-C652788F8543}" type="TxLink">
            <a:rPr lang="en-US" sz="1000" b="1" i="0" u="none" strike="noStrike" baseline="0">
              <a:solidFill>
                <a:srgbClr val="0000D4"/>
              </a:solidFill>
              <a:latin typeface="Arial"/>
              <a:cs typeface="Arial"/>
            </a:rPr>
            <a:pPr algn="l" rtl="0">
              <a:defRPr sz="1000"/>
            </a:pPr>
            <a:t>3.410</a:t>
          </a:fld>
          <a:endParaRPr lang="en-US"/>
        </a:p>
      </cdr:txBody>
    </cdr:sp>
  </cdr:relSizeAnchor>
  <cdr:relSizeAnchor xmlns:cdr="http://schemas.openxmlformats.org/drawingml/2006/chartDrawing">
    <cdr:from>
      <cdr:x>0.4461</cdr:x>
      <cdr:y>0.0697</cdr:y>
    </cdr:from>
    <cdr:to>
      <cdr:x>0.47355</cdr:x>
      <cdr:y>0.11042</cdr:y>
    </cdr:to>
    <cdr:sp macro="" textlink="Embu_no!$G$14">
      <cdr:nvSpPr>
        <cdr:cNvPr id="166922" name="Text Box 10"/>
        <cdr:cNvSpPr txBox="1">
          <a:spLocks xmlns:a="http://schemas.openxmlformats.org/drawingml/2006/main" noChangeArrowheads="1" noTextEdit="1"/>
        </cdr:cNvSpPr>
      </cdr:nvSpPr>
      <cdr:spPr bwMode="auto">
        <a:xfrm xmlns:a="http://schemas.openxmlformats.org/drawingml/2006/main">
          <a:off x="4028116" y="354518"/>
          <a:ext cx="247865" cy="20711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32004" rIns="0" bIns="0" anchor="t" upright="1"/>
        <a:lstStyle xmlns:a="http://schemas.openxmlformats.org/drawingml/2006/main"/>
        <a:p xmlns:a="http://schemas.openxmlformats.org/drawingml/2006/main">
          <a:pPr algn="l" rtl="0">
            <a:defRPr sz="1000"/>
          </a:pPr>
          <a:fld id="{AEA65747-78CD-43A6-980D-DCCD84B4D846}" type="TxLink">
            <a:rPr lang="en-US" sz="1000" b="0" i="0" u="none" strike="noStrike" baseline="0">
              <a:solidFill>
                <a:srgbClr val="000000"/>
              </a:solidFill>
              <a:latin typeface="Arial Black"/>
            </a:rPr>
            <a:pPr algn="l" rtl="0">
              <a:defRPr sz="1000"/>
            </a:pPr>
            <a:t>Y0</a:t>
          </a:fld>
          <a:endParaRPr lang="en-US" sz="1000" b="0" i="0" u="none" strike="noStrike" baseline="0">
            <a:solidFill>
              <a:srgbClr val="000000"/>
            </a:solidFill>
            <a:latin typeface="Arial Black"/>
          </a:endParaRPr>
        </a:p>
      </cdr:txBody>
    </cdr:sp>
  </cdr:relSizeAnchor>
  <cdr:relSizeAnchor xmlns:cdr="http://schemas.openxmlformats.org/drawingml/2006/chartDrawing">
    <cdr:from>
      <cdr:x>0.47055</cdr:x>
      <cdr:y>0.0697</cdr:y>
    </cdr:from>
    <cdr:to>
      <cdr:x>0.50865</cdr:x>
      <cdr:y>0.11042</cdr:y>
    </cdr:to>
    <cdr:sp macro="" textlink="Embu_no!$G$15">
      <cdr:nvSpPr>
        <cdr:cNvPr id="166923" name="Text Box 11"/>
        <cdr:cNvSpPr txBox="1">
          <a:spLocks xmlns:a="http://schemas.openxmlformats.org/drawingml/2006/main" noChangeArrowheads="1" noTextEdit="1"/>
        </cdr:cNvSpPr>
      </cdr:nvSpPr>
      <cdr:spPr bwMode="auto">
        <a:xfrm xmlns:a="http://schemas.openxmlformats.org/drawingml/2006/main">
          <a:off x="4248933" y="354518"/>
          <a:ext cx="344032" cy="20711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fld id="{61ED9885-5BCA-4A59-A533-69DF535096BC}" type="TxLink">
            <a:rPr lang="en-US" sz="1000" b="1" i="0" u="none" strike="noStrike" baseline="0">
              <a:solidFill>
                <a:srgbClr val="0000D4"/>
              </a:solidFill>
              <a:latin typeface="Arial"/>
              <a:cs typeface="Arial"/>
            </a:rPr>
            <a:pPr algn="l" rtl="0">
              <a:defRPr sz="1000"/>
            </a:pPr>
            <a:t>0.950</a:t>
          </a:fld>
          <a:endParaRPr lang="en-US"/>
        </a:p>
      </cdr:txBody>
    </cdr:sp>
  </cdr:relSizeAnchor>
  <cdr:relSizeAnchor xmlns:cdr="http://schemas.openxmlformats.org/drawingml/2006/chartDrawing">
    <cdr:from>
      <cdr:x>0.50566</cdr:x>
      <cdr:y>0.0697</cdr:y>
    </cdr:from>
    <cdr:to>
      <cdr:x>0.53485</cdr:x>
      <cdr:y>0.11042</cdr:y>
    </cdr:to>
    <cdr:sp macro="" textlink="Embu_no!$H$14">
      <cdr:nvSpPr>
        <cdr:cNvPr id="166924" name="Text Box 12"/>
        <cdr:cNvSpPr txBox="1">
          <a:spLocks xmlns:a="http://schemas.openxmlformats.org/drawingml/2006/main" noChangeArrowheads="1" noTextEdit="1"/>
        </cdr:cNvSpPr>
      </cdr:nvSpPr>
      <cdr:spPr bwMode="auto">
        <a:xfrm xmlns:a="http://schemas.openxmlformats.org/drawingml/2006/main">
          <a:off x="4565917" y="354518"/>
          <a:ext cx="263577" cy="20711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32004" rIns="0" bIns="0" anchor="t" upright="1"/>
        <a:lstStyle xmlns:a="http://schemas.openxmlformats.org/drawingml/2006/main"/>
        <a:p xmlns:a="http://schemas.openxmlformats.org/drawingml/2006/main">
          <a:pPr algn="l" rtl="0">
            <a:defRPr sz="1000"/>
          </a:pPr>
          <a:fld id="{ABB990B0-221E-44DB-A5B5-716E7708ED79}" type="TxLink">
            <a:rPr lang="en-US" sz="1000" b="0" i="0" u="none" strike="noStrike" baseline="0">
              <a:solidFill>
                <a:srgbClr val="000000"/>
              </a:solidFill>
              <a:latin typeface="Arial Black"/>
            </a:rPr>
            <a:pPr algn="l" rtl="0">
              <a:defRPr sz="1000"/>
            </a:pPr>
            <a:t>O0</a:t>
          </a:fld>
          <a:endParaRPr lang="en-US" sz="1000" b="0" i="0" u="none" strike="noStrike" baseline="0">
            <a:solidFill>
              <a:srgbClr val="000000"/>
            </a:solidFill>
            <a:latin typeface="Arial Black"/>
          </a:endParaRPr>
        </a:p>
      </cdr:txBody>
    </cdr:sp>
  </cdr:relSizeAnchor>
  <cdr:relSizeAnchor xmlns:cdr="http://schemas.openxmlformats.org/drawingml/2006/chartDrawing">
    <cdr:from>
      <cdr:x>0.53185</cdr:x>
      <cdr:y>0.0643</cdr:y>
    </cdr:from>
    <cdr:to>
      <cdr:x>0.58108</cdr:x>
      <cdr:y>0.11582</cdr:y>
    </cdr:to>
    <cdr:sp macro="" textlink="Embu_no!$H$15">
      <cdr:nvSpPr>
        <cdr:cNvPr id="166925" name="Text Box 13"/>
        <cdr:cNvSpPr txBox="1">
          <a:spLocks xmlns:a="http://schemas.openxmlformats.org/drawingml/2006/main" noChangeArrowheads="1" noTextEdit="1"/>
        </cdr:cNvSpPr>
      </cdr:nvSpPr>
      <cdr:spPr bwMode="auto">
        <a:xfrm xmlns:a="http://schemas.openxmlformats.org/drawingml/2006/main">
          <a:off x="4802446" y="327052"/>
          <a:ext cx="444532" cy="26204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fld id="{3CBD2B65-763E-422E-B7C1-66B7017E1917}" type="TxLink">
            <a:rPr lang="en-US" sz="1000" b="1" i="0" u="none" strike="noStrike" baseline="0">
              <a:solidFill>
                <a:srgbClr val="0000D4"/>
              </a:solidFill>
              <a:latin typeface="Arial"/>
              <a:cs typeface="Arial"/>
            </a:rPr>
            <a:pPr algn="l" rtl="0">
              <a:defRPr sz="1000"/>
            </a:pPr>
            <a:t>16.170</a:t>
          </a:fld>
          <a:endParaRPr lang="en-US"/>
        </a:p>
      </cdr:txBody>
    </cdr:sp>
  </cdr:relSizeAnchor>
  <cdr:relSizeAnchor xmlns:cdr="http://schemas.openxmlformats.org/drawingml/2006/chartDrawing">
    <cdr:from>
      <cdr:x>0.03941</cdr:x>
      <cdr:y>0.01303</cdr:y>
    </cdr:from>
    <cdr:to>
      <cdr:x>0.64322</cdr:x>
      <cdr:y>0.05228</cdr:y>
    </cdr:to>
    <cdr:sp macro="" textlink="">
      <cdr:nvSpPr>
        <cdr:cNvPr id="166926" name="Text Box 14"/>
        <cdr:cNvSpPr txBox="1">
          <a:spLocks xmlns:a="http://schemas.openxmlformats.org/drawingml/2006/main" noChangeArrowheads="1"/>
        </cdr:cNvSpPr>
      </cdr:nvSpPr>
      <cdr:spPr bwMode="auto">
        <a:xfrm xmlns:a="http://schemas.openxmlformats.org/drawingml/2006/main">
          <a:off x="359367" y="69552"/>
          <a:ext cx="5458061" cy="20002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marL="0" marR="0" lvl="0" indent="0" algn="ctr" defTabSz="914400" rtl="0" eaLnBrk="1" fontAlgn="auto" latinLnBrk="0" hangingPunct="1">
            <a:lnSpc>
              <a:spcPct val="100000"/>
            </a:lnSpc>
            <a:spcBef>
              <a:spcPts val="0"/>
            </a:spcBef>
            <a:spcAft>
              <a:spcPts val="0"/>
            </a:spcAft>
            <a:buClrTx/>
            <a:buSzTx/>
            <a:buFontTx/>
            <a:buNone/>
            <a:tabLst/>
            <a:defRPr sz="1000"/>
          </a:pPr>
          <a:r>
            <a:rPr lang="en-US" sz="1100" b="1" i="0" baseline="0">
              <a:effectLst/>
              <a:latin typeface="+mn-lt"/>
              <a:ea typeface="+mn-ea"/>
              <a:cs typeface="+mn-cs"/>
            </a:rPr>
            <a:t>No N no input, without inert fraction</a:t>
          </a:r>
          <a:endParaRPr lang="sv-SE" sz="1100">
            <a:effectLst/>
          </a:endParaRPr>
        </a:p>
        <a:p xmlns:a="http://schemas.openxmlformats.org/drawingml/2006/main">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sz="975" b="1" i="0" u="none" strike="noStrike" kern="0" cap="none" spc="0" normalizeH="0" baseline="0" noProof="0">
              <a:ln>
                <a:noFill/>
              </a:ln>
              <a:solidFill>
                <a:srgbClr val="000000"/>
              </a:solidFill>
              <a:effectLst/>
              <a:uLnTx/>
              <a:uFillTx/>
              <a:latin typeface="Arial"/>
              <a:ea typeface="+mn-ea"/>
              <a:cs typeface="Arial"/>
            </a:rPr>
            <a:t>fraction</a:t>
          </a:r>
        </a:p>
        <a:p xmlns:a="http://schemas.openxmlformats.org/drawingml/2006/main">
          <a:pPr algn="ctr" rtl="0">
            <a:defRPr sz="1000"/>
          </a:pPr>
          <a:r>
            <a:rPr lang="en-US" sz="975" b="1" i="0" u="none" strike="noStrike" baseline="0">
              <a:solidFill>
                <a:srgbClr val="000000"/>
              </a:solidFill>
              <a:latin typeface="Arial"/>
              <a:cs typeface="Arial"/>
            </a:rPr>
            <a:t>fraction</a:t>
          </a:r>
        </a:p>
      </cdr:txBody>
    </cdr:sp>
  </cdr:relSizeAnchor>
  <cdr:relSizeAnchor xmlns:cdr="http://schemas.openxmlformats.org/drawingml/2006/chartDrawing">
    <cdr:from>
      <cdr:x>0.61354</cdr:x>
      <cdr:y>0.05866</cdr:y>
    </cdr:from>
    <cdr:to>
      <cdr:x>0.69468</cdr:x>
      <cdr:y>0.10159</cdr:y>
    </cdr:to>
    <cdr:sp macro="" textlink="">
      <cdr:nvSpPr>
        <cdr:cNvPr id="166928" name="Text Box 16"/>
        <cdr:cNvSpPr txBox="1">
          <a:spLocks xmlns:a="http://schemas.openxmlformats.org/drawingml/2006/main" noChangeArrowheads="1"/>
        </cdr:cNvSpPr>
      </cdr:nvSpPr>
      <cdr:spPr bwMode="auto">
        <a:xfrm xmlns:a="http://schemas.openxmlformats.org/drawingml/2006/main">
          <a:off x="5549109" y="302081"/>
          <a:ext cx="733406" cy="21877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0.15107</cdr:x>
      <cdr:y>0.07145</cdr:y>
    </cdr:from>
    <cdr:to>
      <cdr:x>0.20079</cdr:x>
      <cdr:y>0.11242</cdr:y>
    </cdr:to>
    <cdr:sp macro="" textlink="Embu_no!$A$15">
      <cdr:nvSpPr>
        <cdr:cNvPr id="166936" name="Text Box 24"/>
        <cdr:cNvSpPr txBox="1">
          <a:spLocks xmlns:a="http://schemas.openxmlformats.org/drawingml/2006/main" noChangeArrowheads="1" noTextEdit="1"/>
        </cdr:cNvSpPr>
      </cdr:nvSpPr>
      <cdr:spPr bwMode="auto">
        <a:xfrm xmlns:a="http://schemas.openxmlformats.org/drawingml/2006/main">
          <a:off x="1364110" y="363407"/>
          <a:ext cx="448956" cy="20838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fld id="{99C6DE1A-C769-4631-9428-BDB5B597BF92}" type="TxLink">
            <a:rPr lang="en-US" sz="1000" b="1" i="0" u="none" strike="noStrike" baseline="0">
              <a:solidFill>
                <a:srgbClr val="0000D4"/>
              </a:solidFill>
              <a:latin typeface="Arial"/>
              <a:cs typeface="Arial"/>
            </a:rPr>
            <a:pPr algn="l" rtl="0">
              <a:defRPr sz="1000"/>
            </a:pPr>
            <a:t>1.10</a:t>
          </a:fld>
          <a:endParaRPr lang="en-US"/>
        </a:p>
      </cdr:txBody>
    </cdr:sp>
  </cdr:relSizeAnchor>
</c:userShapes>
</file>

<file path=xl/drawings/drawing7.xml><?xml version="1.0" encoding="utf-8"?>
<c:userShapes xmlns:c="http://schemas.openxmlformats.org/drawingml/2006/chart">
  <cdr:relSizeAnchor xmlns:cdr="http://schemas.openxmlformats.org/drawingml/2006/chartDrawing">
    <cdr:from>
      <cdr:x>0.33105</cdr:x>
      <cdr:y>0.0643</cdr:y>
    </cdr:from>
    <cdr:to>
      <cdr:x>0.35925</cdr:x>
      <cdr:y>0.10502</cdr:y>
    </cdr:to>
    <cdr:sp macro="" textlink="Embu_no!$D$14">
      <cdr:nvSpPr>
        <cdr:cNvPr id="166913" name="Text Box 1"/>
        <cdr:cNvSpPr txBox="1">
          <a:spLocks xmlns:a="http://schemas.openxmlformats.org/drawingml/2006/main" noChangeArrowheads="1" noTextEdit="1"/>
        </cdr:cNvSpPr>
      </cdr:nvSpPr>
      <cdr:spPr bwMode="auto">
        <a:xfrm xmlns:a="http://schemas.openxmlformats.org/drawingml/2006/main">
          <a:off x="2995604" y="330835"/>
          <a:ext cx="254903" cy="20752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32004" rIns="0" bIns="0" anchor="t" upright="1"/>
        <a:lstStyle xmlns:a="http://schemas.openxmlformats.org/drawingml/2006/main"/>
        <a:p xmlns:a="http://schemas.openxmlformats.org/drawingml/2006/main">
          <a:pPr algn="l" rtl="0">
            <a:defRPr sz="1000"/>
          </a:pPr>
          <a:fld id="{9FDC3F34-BB8B-4BCB-8F72-7E9CF44C8BCC}" type="TxLink">
            <a:rPr lang="en-US" sz="1000" b="0" i="0" u="none" strike="noStrike" baseline="0">
              <a:solidFill>
                <a:srgbClr val="000000"/>
              </a:solidFill>
              <a:latin typeface="Arial Black"/>
            </a:rPr>
            <a:pPr algn="l" rtl="0">
              <a:defRPr sz="1000"/>
            </a:pPr>
            <a:t>h</a:t>
          </a:fld>
          <a:endParaRPr lang="en-US" sz="1000" b="0" i="0" u="none" strike="noStrike" baseline="0">
            <a:solidFill>
              <a:srgbClr val="000000"/>
            </a:solidFill>
            <a:latin typeface="Arial Black"/>
          </a:endParaRPr>
        </a:p>
      </cdr:txBody>
    </cdr:sp>
  </cdr:relSizeAnchor>
  <cdr:relSizeAnchor xmlns:cdr="http://schemas.openxmlformats.org/drawingml/2006/chartDrawing">
    <cdr:from>
      <cdr:x>0.11238</cdr:x>
      <cdr:y>0.07092</cdr:y>
    </cdr:from>
    <cdr:to>
      <cdr:x>0.18782</cdr:x>
      <cdr:y>0.10919</cdr:y>
    </cdr:to>
    <cdr:sp macro="" textlink="Embu_no!$A$14">
      <cdr:nvSpPr>
        <cdr:cNvPr id="166914" name="Text Box 2"/>
        <cdr:cNvSpPr txBox="1">
          <a:spLocks xmlns:a="http://schemas.openxmlformats.org/drawingml/2006/main" noChangeArrowheads="1" noTextEdit="1"/>
        </cdr:cNvSpPr>
      </cdr:nvSpPr>
      <cdr:spPr bwMode="auto">
        <a:xfrm xmlns:a="http://schemas.openxmlformats.org/drawingml/2006/main">
          <a:off x="1014758" y="360749"/>
          <a:ext cx="681200" cy="19465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32004" rIns="0" bIns="0" anchor="t" upright="1"/>
        <a:lstStyle xmlns:a="http://schemas.openxmlformats.org/drawingml/2006/main"/>
        <a:p xmlns:a="http://schemas.openxmlformats.org/drawingml/2006/main">
          <a:pPr algn="l" rtl="0">
            <a:defRPr sz="1000"/>
          </a:pPr>
          <a:fld id="{F46E5F6B-E274-4E7C-BFD2-870D82231009}" type="TxLink">
            <a:rPr lang="en-US" sz="1000" b="0" i="0" u="none" strike="noStrike" baseline="0">
              <a:solidFill>
                <a:srgbClr val="000000"/>
              </a:solidFill>
              <a:latin typeface="Arial Black"/>
            </a:rPr>
            <a:pPr algn="l" rtl="0">
              <a:defRPr sz="1000"/>
            </a:pPr>
            <a:t> i</a:t>
          </a:fld>
          <a:endParaRPr lang="en-US" sz="1000" b="0" i="0" u="none" strike="noStrike" baseline="0">
            <a:solidFill>
              <a:srgbClr val="000000"/>
            </a:solidFill>
            <a:latin typeface="Arial Black"/>
          </a:endParaRPr>
        </a:p>
      </cdr:txBody>
    </cdr:sp>
  </cdr:relSizeAnchor>
  <cdr:relSizeAnchor xmlns:cdr="http://schemas.openxmlformats.org/drawingml/2006/chartDrawing">
    <cdr:from>
      <cdr:x>0.19568</cdr:x>
      <cdr:y>0.06034</cdr:y>
    </cdr:from>
    <cdr:to>
      <cdr:x>0.22487</cdr:x>
      <cdr:y>0.10106</cdr:y>
    </cdr:to>
    <cdr:sp macro="" textlink="Embu_no!$B$14">
      <cdr:nvSpPr>
        <cdr:cNvPr id="166915" name="Text Box 3"/>
        <cdr:cNvSpPr txBox="1">
          <a:spLocks xmlns:a="http://schemas.openxmlformats.org/drawingml/2006/main" noChangeArrowheads="1" noTextEdit="1"/>
        </cdr:cNvSpPr>
      </cdr:nvSpPr>
      <cdr:spPr bwMode="auto">
        <a:xfrm xmlns:a="http://schemas.openxmlformats.org/drawingml/2006/main">
          <a:off x="1766968" y="306893"/>
          <a:ext cx="263577" cy="20711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32004" rIns="0" bIns="0" anchor="t" upright="1"/>
        <a:lstStyle xmlns:a="http://schemas.openxmlformats.org/drawingml/2006/main"/>
        <a:p xmlns:a="http://schemas.openxmlformats.org/drawingml/2006/main">
          <a:pPr algn="l" rtl="0">
            <a:defRPr sz="1000"/>
          </a:pPr>
          <a:fld id="{0F4ED7C4-D3E7-4FC9-B167-D52664540693}" type="TxLink">
            <a:rPr lang="en-US" sz="1000" b="0" i="0" u="none" strike="noStrike" baseline="0">
              <a:solidFill>
                <a:srgbClr val="000000"/>
              </a:solidFill>
              <a:latin typeface="Arial Black"/>
            </a:rPr>
            <a:pPr algn="l" rtl="0">
              <a:defRPr sz="1000"/>
            </a:pPr>
            <a:t>ky</a:t>
          </a:fld>
          <a:endParaRPr lang="en-US" sz="1000" b="0" i="0" u="none" strike="noStrike" baseline="0">
            <a:solidFill>
              <a:srgbClr val="000000"/>
            </a:solidFill>
            <a:latin typeface="Arial Black"/>
          </a:endParaRPr>
        </a:p>
      </cdr:txBody>
    </cdr:sp>
  </cdr:relSizeAnchor>
  <cdr:relSizeAnchor xmlns:cdr="http://schemas.openxmlformats.org/drawingml/2006/chartDrawing">
    <cdr:from>
      <cdr:x>0.22188</cdr:x>
      <cdr:y>0.06396</cdr:y>
    </cdr:from>
    <cdr:to>
      <cdr:x>0.26443</cdr:x>
      <cdr:y>0.10493</cdr:y>
    </cdr:to>
    <cdr:sp macro="" textlink="Embu_no!$B$15">
      <cdr:nvSpPr>
        <cdr:cNvPr id="166916" name="Text Box 4"/>
        <cdr:cNvSpPr txBox="1">
          <a:spLocks xmlns:a="http://schemas.openxmlformats.org/drawingml/2006/main" noChangeArrowheads="1" noTextEdit="1"/>
        </cdr:cNvSpPr>
      </cdr:nvSpPr>
      <cdr:spPr bwMode="auto">
        <a:xfrm xmlns:a="http://schemas.openxmlformats.org/drawingml/2006/main">
          <a:off x="2003497" y="325307"/>
          <a:ext cx="384214" cy="20838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fld id="{6303DEF3-0EF6-4452-914A-7E8A54E00AAF}" type="TxLink">
            <a:rPr lang="en-US" sz="1000" b="1" i="0" u="none" strike="noStrike" baseline="0">
              <a:solidFill>
                <a:srgbClr val="0000D4"/>
              </a:solidFill>
              <a:latin typeface="Arial"/>
              <a:cs typeface="Arial"/>
            </a:rPr>
            <a:pPr algn="l" rtl="0">
              <a:defRPr sz="1000"/>
            </a:pPr>
            <a:t>0.800</a:t>
          </a:fld>
          <a:endParaRPr lang="en-US"/>
        </a:p>
      </cdr:txBody>
    </cdr:sp>
  </cdr:relSizeAnchor>
  <cdr:relSizeAnchor xmlns:cdr="http://schemas.openxmlformats.org/drawingml/2006/chartDrawing">
    <cdr:from>
      <cdr:x>0.2704</cdr:x>
      <cdr:y>0.06243</cdr:y>
    </cdr:from>
    <cdr:to>
      <cdr:x>0.29909</cdr:x>
      <cdr:y>0.10315</cdr:y>
    </cdr:to>
    <cdr:sp macro="" textlink="Embu_no!$C$14">
      <cdr:nvSpPr>
        <cdr:cNvPr id="166917" name="Text Box 5"/>
        <cdr:cNvSpPr txBox="1">
          <a:spLocks xmlns:a="http://schemas.openxmlformats.org/drawingml/2006/main" noChangeArrowheads="1" noTextEdit="1"/>
        </cdr:cNvSpPr>
      </cdr:nvSpPr>
      <cdr:spPr bwMode="auto">
        <a:xfrm xmlns:a="http://schemas.openxmlformats.org/drawingml/2006/main">
          <a:off x="2441620" y="317527"/>
          <a:ext cx="259062" cy="20711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32004" rIns="0" bIns="0" anchor="t" upright="1"/>
        <a:lstStyle xmlns:a="http://schemas.openxmlformats.org/drawingml/2006/main"/>
        <a:p xmlns:a="http://schemas.openxmlformats.org/drawingml/2006/main">
          <a:pPr algn="l" rtl="0">
            <a:defRPr sz="1000"/>
          </a:pPr>
          <a:fld id="{13ACCA59-74DF-4866-BB12-2DAD2EB5CE21}" type="TxLink">
            <a:rPr lang="en-US" sz="1000" b="0" i="0" u="none" strike="noStrike" baseline="0">
              <a:solidFill>
                <a:srgbClr val="000000"/>
              </a:solidFill>
              <a:latin typeface="Arial Black"/>
            </a:rPr>
            <a:pPr algn="l" rtl="0">
              <a:defRPr sz="1000"/>
            </a:pPr>
            <a:t>ko</a:t>
          </a:fld>
          <a:endParaRPr lang="en-US" sz="1000" b="0" i="0" u="none" strike="noStrike" baseline="0">
            <a:solidFill>
              <a:srgbClr val="000000"/>
            </a:solidFill>
            <a:latin typeface="Arial Black"/>
          </a:endParaRPr>
        </a:p>
      </cdr:txBody>
    </cdr:sp>
  </cdr:relSizeAnchor>
  <cdr:relSizeAnchor xmlns:cdr="http://schemas.openxmlformats.org/drawingml/2006/chartDrawing">
    <cdr:from>
      <cdr:x>0.2973</cdr:x>
      <cdr:y>0.06957</cdr:y>
    </cdr:from>
    <cdr:to>
      <cdr:x>0.35518</cdr:x>
      <cdr:y>0.11054</cdr:y>
    </cdr:to>
    <cdr:sp macro="" textlink="Embu_no!$C$15">
      <cdr:nvSpPr>
        <cdr:cNvPr id="166918" name="Text Box 6"/>
        <cdr:cNvSpPr txBox="1">
          <a:spLocks xmlns:a="http://schemas.openxmlformats.org/drawingml/2006/main" noChangeArrowheads="1" noTextEdit="1"/>
        </cdr:cNvSpPr>
      </cdr:nvSpPr>
      <cdr:spPr bwMode="auto">
        <a:xfrm xmlns:a="http://schemas.openxmlformats.org/drawingml/2006/main">
          <a:off x="2684513" y="353882"/>
          <a:ext cx="522639" cy="20838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fld id="{133C232C-CF7D-4DF0-A305-7F23BEFCE6F7}" type="TxLink">
            <a:rPr lang="en-US" sz="1000" b="1" i="0" u="none" strike="noStrike" baseline="0">
              <a:solidFill>
                <a:srgbClr val="0000D4"/>
              </a:solidFill>
              <a:latin typeface="Arial"/>
              <a:cs typeface="Arial"/>
            </a:rPr>
            <a:pPr algn="l" rtl="0">
              <a:defRPr sz="1000"/>
            </a:pPr>
            <a:t>0.006</a:t>
          </a:fld>
          <a:endParaRPr lang="en-US"/>
        </a:p>
      </cdr:txBody>
    </cdr:sp>
  </cdr:relSizeAnchor>
  <cdr:relSizeAnchor xmlns:cdr="http://schemas.openxmlformats.org/drawingml/2006/chartDrawing">
    <cdr:from>
      <cdr:x>0.35218</cdr:x>
      <cdr:y>0.06957</cdr:y>
    </cdr:from>
    <cdr:to>
      <cdr:x>0.3925</cdr:x>
      <cdr:y>0.11054</cdr:y>
    </cdr:to>
    <cdr:sp macro="" textlink="Embu_no!$D$15">
      <cdr:nvSpPr>
        <cdr:cNvPr id="166919" name="Text Box 7"/>
        <cdr:cNvSpPr txBox="1">
          <a:spLocks xmlns:a="http://schemas.openxmlformats.org/drawingml/2006/main" noChangeArrowheads="1" noTextEdit="1"/>
        </cdr:cNvSpPr>
      </cdr:nvSpPr>
      <cdr:spPr bwMode="auto">
        <a:xfrm xmlns:a="http://schemas.openxmlformats.org/drawingml/2006/main">
          <a:off x="3180104" y="353882"/>
          <a:ext cx="364078" cy="20838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fld id="{F097565B-0AF4-4455-99DB-827DB3B67948}" type="TxLink">
            <a:rPr lang="en-US" sz="1000" b="1" i="0" u="none" strike="noStrike" baseline="0">
              <a:solidFill>
                <a:srgbClr val="0000D4"/>
              </a:solidFill>
              <a:latin typeface="Arial"/>
              <a:cs typeface="Arial"/>
            </a:rPr>
            <a:pPr algn="l" rtl="0">
              <a:defRPr sz="1000"/>
            </a:pPr>
            <a:t>0.128</a:t>
          </a:fld>
          <a:endParaRPr lang="en-US"/>
        </a:p>
      </cdr:txBody>
    </cdr:sp>
  </cdr:relSizeAnchor>
  <cdr:relSizeAnchor xmlns:cdr="http://schemas.openxmlformats.org/drawingml/2006/chartDrawing">
    <cdr:from>
      <cdr:x>0.38951</cdr:x>
      <cdr:y>0.0697</cdr:y>
    </cdr:from>
    <cdr:to>
      <cdr:x>0.41053</cdr:x>
      <cdr:y>0.11042</cdr:y>
    </cdr:to>
    <cdr:sp macro="" textlink="Embu_no!$E$14">
      <cdr:nvSpPr>
        <cdr:cNvPr id="166920" name="Text Box 8"/>
        <cdr:cNvSpPr txBox="1">
          <a:spLocks xmlns:a="http://schemas.openxmlformats.org/drawingml/2006/main" noChangeArrowheads="1" noTextEdit="1"/>
        </cdr:cNvSpPr>
      </cdr:nvSpPr>
      <cdr:spPr bwMode="auto">
        <a:xfrm xmlns:a="http://schemas.openxmlformats.org/drawingml/2006/main">
          <a:off x="3517134" y="354518"/>
          <a:ext cx="189804" cy="20711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32004" rIns="0" bIns="0" anchor="t" upright="1"/>
        <a:lstStyle xmlns:a="http://schemas.openxmlformats.org/drawingml/2006/main"/>
        <a:p xmlns:a="http://schemas.openxmlformats.org/drawingml/2006/main">
          <a:pPr algn="l" rtl="0">
            <a:defRPr sz="1000"/>
          </a:pPr>
          <a:fld id="{05456272-A504-4E53-ABA3-F2AE0ED57B3A}" type="TxLink">
            <a:rPr lang="en-US" sz="1000" b="0" i="0" u="none" strike="noStrike" baseline="0">
              <a:solidFill>
                <a:srgbClr val="000000"/>
              </a:solidFill>
              <a:latin typeface="Arial Black"/>
            </a:rPr>
            <a:pPr algn="l" rtl="0">
              <a:defRPr sz="1000"/>
            </a:pPr>
            <a:t>re </a:t>
          </a:fld>
          <a:endParaRPr lang="en-US" sz="1000" b="0" i="0" u="none" strike="noStrike" baseline="0">
            <a:solidFill>
              <a:srgbClr val="000000"/>
            </a:solidFill>
            <a:latin typeface="Arial Black"/>
          </a:endParaRPr>
        </a:p>
      </cdr:txBody>
    </cdr:sp>
  </cdr:relSizeAnchor>
  <cdr:relSizeAnchor xmlns:cdr="http://schemas.openxmlformats.org/drawingml/2006/chartDrawing">
    <cdr:from>
      <cdr:x>0.40753</cdr:x>
      <cdr:y>0.0697</cdr:y>
    </cdr:from>
    <cdr:to>
      <cdr:x>0.44909</cdr:x>
      <cdr:y>0.11042</cdr:y>
    </cdr:to>
    <cdr:sp macro="" textlink="Embu_no!$E$15">
      <cdr:nvSpPr>
        <cdr:cNvPr id="166921" name="Text Box 9"/>
        <cdr:cNvSpPr txBox="1">
          <a:spLocks xmlns:a="http://schemas.openxmlformats.org/drawingml/2006/main" noChangeArrowheads="1" noTextEdit="1"/>
        </cdr:cNvSpPr>
      </cdr:nvSpPr>
      <cdr:spPr bwMode="auto">
        <a:xfrm xmlns:a="http://schemas.openxmlformats.org/drawingml/2006/main">
          <a:off x="3679890" y="354518"/>
          <a:ext cx="375274" cy="20711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fld id="{BEA1233B-B134-4903-8B55-C652788F8543}" type="TxLink">
            <a:rPr lang="en-US" sz="1000" b="1" i="0" u="none" strike="noStrike" baseline="0">
              <a:solidFill>
                <a:srgbClr val="0000D4"/>
              </a:solidFill>
              <a:latin typeface="Arial"/>
              <a:cs typeface="Arial"/>
            </a:rPr>
            <a:pPr algn="l" rtl="0">
              <a:defRPr sz="1000"/>
            </a:pPr>
            <a:t>3.410</a:t>
          </a:fld>
          <a:endParaRPr lang="en-US"/>
        </a:p>
      </cdr:txBody>
    </cdr:sp>
  </cdr:relSizeAnchor>
  <cdr:relSizeAnchor xmlns:cdr="http://schemas.openxmlformats.org/drawingml/2006/chartDrawing">
    <cdr:from>
      <cdr:x>0.4461</cdr:x>
      <cdr:y>0.0697</cdr:y>
    </cdr:from>
    <cdr:to>
      <cdr:x>0.47355</cdr:x>
      <cdr:y>0.11042</cdr:y>
    </cdr:to>
    <cdr:sp macro="" textlink="Embu_no!$G$14">
      <cdr:nvSpPr>
        <cdr:cNvPr id="166922" name="Text Box 10"/>
        <cdr:cNvSpPr txBox="1">
          <a:spLocks xmlns:a="http://schemas.openxmlformats.org/drawingml/2006/main" noChangeArrowheads="1" noTextEdit="1"/>
        </cdr:cNvSpPr>
      </cdr:nvSpPr>
      <cdr:spPr bwMode="auto">
        <a:xfrm xmlns:a="http://schemas.openxmlformats.org/drawingml/2006/main">
          <a:off x="4028116" y="354518"/>
          <a:ext cx="247865" cy="20711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32004" rIns="0" bIns="0" anchor="t" upright="1"/>
        <a:lstStyle xmlns:a="http://schemas.openxmlformats.org/drawingml/2006/main"/>
        <a:p xmlns:a="http://schemas.openxmlformats.org/drawingml/2006/main">
          <a:pPr algn="l" rtl="0">
            <a:defRPr sz="1000"/>
          </a:pPr>
          <a:fld id="{AEA65747-78CD-43A6-980D-DCCD84B4D846}" type="TxLink">
            <a:rPr lang="en-US" sz="1000" b="0" i="0" u="none" strike="noStrike" baseline="0">
              <a:solidFill>
                <a:srgbClr val="000000"/>
              </a:solidFill>
              <a:latin typeface="Arial Black"/>
            </a:rPr>
            <a:pPr algn="l" rtl="0">
              <a:defRPr sz="1000"/>
            </a:pPr>
            <a:t>Y0</a:t>
          </a:fld>
          <a:endParaRPr lang="en-US" sz="1000" b="0" i="0" u="none" strike="noStrike" baseline="0">
            <a:solidFill>
              <a:srgbClr val="000000"/>
            </a:solidFill>
            <a:latin typeface="Arial Black"/>
          </a:endParaRPr>
        </a:p>
      </cdr:txBody>
    </cdr:sp>
  </cdr:relSizeAnchor>
  <cdr:relSizeAnchor xmlns:cdr="http://schemas.openxmlformats.org/drawingml/2006/chartDrawing">
    <cdr:from>
      <cdr:x>0.47055</cdr:x>
      <cdr:y>0.0697</cdr:y>
    </cdr:from>
    <cdr:to>
      <cdr:x>0.50865</cdr:x>
      <cdr:y>0.11042</cdr:y>
    </cdr:to>
    <cdr:sp macro="" textlink="Embu_no!$G$15">
      <cdr:nvSpPr>
        <cdr:cNvPr id="166923" name="Text Box 11"/>
        <cdr:cNvSpPr txBox="1">
          <a:spLocks xmlns:a="http://schemas.openxmlformats.org/drawingml/2006/main" noChangeArrowheads="1" noTextEdit="1"/>
        </cdr:cNvSpPr>
      </cdr:nvSpPr>
      <cdr:spPr bwMode="auto">
        <a:xfrm xmlns:a="http://schemas.openxmlformats.org/drawingml/2006/main">
          <a:off x="4248933" y="354518"/>
          <a:ext cx="344032" cy="20711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fld id="{61ED9885-5BCA-4A59-A533-69DF535096BC}" type="TxLink">
            <a:rPr lang="en-US" sz="1000" b="1" i="0" u="none" strike="noStrike" baseline="0">
              <a:solidFill>
                <a:srgbClr val="0000D4"/>
              </a:solidFill>
              <a:latin typeface="Arial"/>
              <a:cs typeface="Arial"/>
            </a:rPr>
            <a:pPr algn="l" rtl="0">
              <a:defRPr sz="1000"/>
            </a:pPr>
            <a:t>0.950</a:t>
          </a:fld>
          <a:endParaRPr lang="en-US"/>
        </a:p>
      </cdr:txBody>
    </cdr:sp>
  </cdr:relSizeAnchor>
  <cdr:relSizeAnchor xmlns:cdr="http://schemas.openxmlformats.org/drawingml/2006/chartDrawing">
    <cdr:from>
      <cdr:x>0.50566</cdr:x>
      <cdr:y>0.0697</cdr:y>
    </cdr:from>
    <cdr:to>
      <cdr:x>0.53485</cdr:x>
      <cdr:y>0.11042</cdr:y>
    </cdr:to>
    <cdr:sp macro="" textlink="Embu_no!$H$14">
      <cdr:nvSpPr>
        <cdr:cNvPr id="166924" name="Text Box 12"/>
        <cdr:cNvSpPr txBox="1">
          <a:spLocks xmlns:a="http://schemas.openxmlformats.org/drawingml/2006/main" noChangeArrowheads="1" noTextEdit="1"/>
        </cdr:cNvSpPr>
      </cdr:nvSpPr>
      <cdr:spPr bwMode="auto">
        <a:xfrm xmlns:a="http://schemas.openxmlformats.org/drawingml/2006/main">
          <a:off x="4565917" y="354518"/>
          <a:ext cx="263577" cy="20711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32004" rIns="0" bIns="0" anchor="t" upright="1"/>
        <a:lstStyle xmlns:a="http://schemas.openxmlformats.org/drawingml/2006/main"/>
        <a:p xmlns:a="http://schemas.openxmlformats.org/drawingml/2006/main">
          <a:pPr algn="l" rtl="0">
            <a:defRPr sz="1000"/>
          </a:pPr>
          <a:fld id="{ABB990B0-221E-44DB-A5B5-716E7708ED79}" type="TxLink">
            <a:rPr lang="en-US" sz="1000" b="0" i="0" u="none" strike="noStrike" baseline="0">
              <a:solidFill>
                <a:srgbClr val="000000"/>
              </a:solidFill>
              <a:latin typeface="Arial Black"/>
            </a:rPr>
            <a:pPr algn="l" rtl="0">
              <a:defRPr sz="1000"/>
            </a:pPr>
            <a:t>O0</a:t>
          </a:fld>
          <a:endParaRPr lang="en-US" sz="1000" b="0" i="0" u="none" strike="noStrike" baseline="0">
            <a:solidFill>
              <a:srgbClr val="000000"/>
            </a:solidFill>
            <a:latin typeface="Arial Black"/>
          </a:endParaRPr>
        </a:p>
      </cdr:txBody>
    </cdr:sp>
  </cdr:relSizeAnchor>
  <cdr:relSizeAnchor xmlns:cdr="http://schemas.openxmlformats.org/drawingml/2006/chartDrawing">
    <cdr:from>
      <cdr:x>0.53185</cdr:x>
      <cdr:y>0.0643</cdr:y>
    </cdr:from>
    <cdr:to>
      <cdr:x>0.58108</cdr:x>
      <cdr:y>0.11582</cdr:y>
    </cdr:to>
    <cdr:sp macro="" textlink="Embu_no!$H$15">
      <cdr:nvSpPr>
        <cdr:cNvPr id="166925" name="Text Box 13"/>
        <cdr:cNvSpPr txBox="1">
          <a:spLocks xmlns:a="http://schemas.openxmlformats.org/drawingml/2006/main" noChangeArrowheads="1" noTextEdit="1"/>
        </cdr:cNvSpPr>
      </cdr:nvSpPr>
      <cdr:spPr bwMode="auto">
        <a:xfrm xmlns:a="http://schemas.openxmlformats.org/drawingml/2006/main">
          <a:off x="4802446" y="327052"/>
          <a:ext cx="444532" cy="26204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fld id="{3CBD2B65-763E-422E-B7C1-66B7017E1917}" type="TxLink">
            <a:rPr lang="en-US" sz="1000" b="1" i="0" u="none" strike="noStrike" baseline="0">
              <a:solidFill>
                <a:srgbClr val="0000D4"/>
              </a:solidFill>
              <a:latin typeface="Arial"/>
              <a:cs typeface="Arial"/>
            </a:rPr>
            <a:pPr algn="l" rtl="0">
              <a:defRPr sz="1000"/>
            </a:pPr>
            <a:t>16.170</a:t>
          </a:fld>
          <a:endParaRPr lang="en-US"/>
        </a:p>
      </cdr:txBody>
    </cdr:sp>
  </cdr:relSizeAnchor>
  <cdr:relSizeAnchor xmlns:cdr="http://schemas.openxmlformats.org/drawingml/2006/chartDrawing">
    <cdr:from>
      <cdr:x>0.03941</cdr:x>
      <cdr:y>0.01303</cdr:y>
    </cdr:from>
    <cdr:to>
      <cdr:x>0.64322</cdr:x>
      <cdr:y>0.05228</cdr:y>
    </cdr:to>
    <cdr:sp macro="" textlink="">
      <cdr:nvSpPr>
        <cdr:cNvPr id="166926" name="Text Box 14"/>
        <cdr:cNvSpPr txBox="1">
          <a:spLocks xmlns:a="http://schemas.openxmlformats.org/drawingml/2006/main" noChangeArrowheads="1"/>
        </cdr:cNvSpPr>
      </cdr:nvSpPr>
      <cdr:spPr bwMode="auto">
        <a:xfrm xmlns:a="http://schemas.openxmlformats.org/drawingml/2006/main">
          <a:off x="359367" y="69552"/>
          <a:ext cx="5458061" cy="20002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eaLnBrk="1" fontAlgn="auto" latinLnBrk="0" hangingPunct="1"/>
          <a:r>
            <a:rPr lang="en-US" sz="1100" b="1" i="0" baseline="0">
              <a:effectLst/>
              <a:latin typeface="+mn-lt"/>
              <a:ea typeface="+mn-ea"/>
              <a:cs typeface="+mn-cs"/>
            </a:rPr>
            <a:t>No N no input, with inert fraction</a:t>
          </a:r>
          <a:endParaRPr lang="sv-SE" sz="1000">
            <a:effectLst/>
          </a:endParaRPr>
        </a:p>
      </cdr:txBody>
    </cdr:sp>
  </cdr:relSizeAnchor>
  <cdr:relSizeAnchor xmlns:cdr="http://schemas.openxmlformats.org/drawingml/2006/chartDrawing">
    <cdr:from>
      <cdr:x>0.61354</cdr:x>
      <cdr:y>0.05866</cdr:y>
    </cdr:from>
    <cdr:to>
      <cdr:x>0.69468</cdr:x>
      <cdr:y>0.10159</cdr:y>
    </cdr:to>
    <cdr:sp macro="" textlink="">
      <cdr:nvSpPr>
        <cdr:cNvPr id="166928" name="Text Box 16"/>
        <cdr:cNvSpPr txBox="1">
          <a:spLocks xmlns:a="http://schemas.openxmlformats.org/drawingml/2006/main" noChangeArrowheads="1"/>
        </cdr:cNvSpPr>
      </cdr:nvSpPr>
      <cdr:spPr bwMode="auto">
        <a:xfrm xmlns:a="http://schemas.openxmlformats.org/drawingml/2006/main">
          <a:off x="5549109" y="302081"/>
          <a:ext cx="733406" cy="21877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0.15107</cdr:x>
      <cdr:y>0.07145</cdr:y>
    </cdr:from>
    <cdr:to>
      <cdr:x>0.20079</cdr:x>
      <cdr:y>0.11242</cdr:y>
    </cdr:to>
    <cdr:sp macro="" textlink="Embu_no!$A$15">
      <cdr:nvSpPr>
        <cdr:cNvPr id="166936" name="Text Box 24"/>
        <cdr:cNvSpPr txBox="1">
          <a:spLocks xmlns:a="http://schemas.openxmlformats.org/drawingml/2006/main" noChangeArrowheads="1" noTextEdit="1"/>
        </cdr:cNvSpPr>
      </cdr:nvSpPr>
      <cdr:spPr bwMode="auto">
        <a:xfrm xmlns:a="http://schemas.openxmlformats.org/drawingml/2006/main">
          <a:off x="1364110" y="363407"/>
          <a:ext cx="448956" cy="20838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fld id="{99C6DE1A-C769-4631-9428-BDB5B597BF92}" type="TxLink">
            <a:rPr lang="en-US" sz="1000" b="1" i="0" u="none" strike="noStrike" baseline="0">
              <a:solidFill>
                <a:srgbClr val="0000D4"/>
              </a:solidFill>
              <a:latin typeface="Arial"/>
              <a:cs typeface="Arial"/>
            </a:rPr>
            <a:pPr algn="l" rtl="0">
              <a:defRPr sz="1000"/>
            </a:pPr>
            <a:t>1.10</a:t>
          </a:fld>
          <a:endParaRPr lang="en-US"/>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19050</xdr:colOff>
      <xdr:row>0</xdr:row>
      <xdr:rowOff>19050</xdr:rowOff>
    </xdr:from>
    <xdr:to>
      <xdr:col>10</xdr:col>
      <xdr:colOff>0</xdr:colOff>
      <xdr:row>7</xdr:row>
      <xdr:rowOff>104775</xdr:rowOff>
    </xdr:to>
    <xdr:sp macro="" textlink="">
      <xdr:nvSpPr>
        <xdr:cNvPr id="2" name="Text Box 1">
          <a:hlinkClick xmlns:r="http://schemas.openxmlformats.org/officeDocument/2006/relationships" r:id="rId1"/>
        </xdr:cNvPr>
        <xdr:cNvSpPr txBox="1">
          <a:spLocks noChangeArrowheads="1"/>
        </xdr:cNvSpPr>
      </xdr:nvSpPr>
      <xdr:spPr bwMode="auto">
        <a:xfrm>
          <a:off x="19050" y="19050"/>
          <a:ext cx="6162675" cy="1219200"/>
        </a:xfrm>
        <a:prstGeom prst="rect">
          <a:avLst/>
        </a:prstGeom>
        <a:solidFill>
          <a:srgbClr xmlns:mc="http://schemas.openxmlformats.org/markup-compatibility/2006" xmlns:a14="http://schemas.microsoft.com/office/drawing/2010/main" val="FCF305"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1" i="0" u="none" strike="noStrike" baseline="0">
              <a:solidFill>
                <a:srgbClr val="000000"/>
              </a:solidFill>
              <a:latin typeface="Arial"/>
              <a:cs typeface="Arial"/>
            </a:rPr>
            <a:t>ICBM - different parameter values on different pages. </a:t>
          </a:r>
        </a:p>
        <a:p>
          <a:pPr algn="l" rtl="0">
            <a:defRPr sz="1000"/>
          </a:pPr>
          <a:r>
            <a:rPr lang="en-US" sz="1000" b="1" i="0" u="none" strike="noStrike" baseline="0">
              <a:solidFill>
                <a:srgbClr val="000000"/>
              </a:solidFill>
              <a:latin typeface="Arial"/>
              <a:cs typeface="Arial"/>
            </a:rPr>
            <a:t>Olof Andrén &amp; Thomas Kätterer. prof@oandren.com, Thomas.Katterer@slu.se  </a:t>
          </a:r>
        </a:p>
        <a:p>
          <a:pPr algn="l" rtl="0">
            <a:defRPr sz="1000"/>
          </a:pPr>
          <a:endParaRPr lang="en-US" sz="1000" b="1" i="1" u="none" strike="noStrike" baseline="0">
            <a:solidFill>
              <a:srgbClr val="000000"/>
            </a:solidFill>
            <a:latin typeface="Arial"/>
            <a:cs typeface="Arial"/>
          </a:endParaRPr>
        </a:p>
        <a:p>
          <a:pPr algn="l" rtl="0">
            <a:defRPr sz="1000"/>
          </a:pPr>
          <a:endParaRPr lang="en-US" sz="1000" b="1" i="1" u="none" strike="noStrike" baseline="0">
            <a:solidFill>
              <a:srgbClr val="000000"/>
            </a:solidFill>
            <a:latin typeface="Arial"/>
            <a:cs typeface="Arial"/>
          </a:endParaRPr>
        </a:p>
        <a:p>
          <a:pPr algn="l" rtl="0">
            <a:defRPr sz="1000"/>
          </a:pPr>
          <a:r>
            <a:rPr lang="en-US" sz="1000" b="1" i="1" u="none" strike="noStrike" baseline="0">
              <a:solidFill>
                <a:srgbClr val="000000"/>
              </a:solidFill>
              <a:latin typeface="Arial"/>
              <a:cs typeface="Arial"/>
            </a:rPr>
            <a:t>Changeable values </a:t>
          </a:r>
          <a:r>
            <a:rPr lang="en-US" sz="1000" b="1" i="1" u="none" strike="noStrike" baseline="0">
              <a:solidFill>
                <a:srgbClr val="DD0806"/>
              </a:solidFill>
              <a:latin typeface="Arial"/>
              <a:cs typeface="Arial"/>
            </a:rPr>
            <a:t>red</a:t>
          </a:r>
          <a:r>
            <a:rPr lang="en-US" sz="1000" b="1" i="1" u="none" strike="noStrike" baseline="0">
              <a:solidFill>
                <a:srgbClr val="000000"/>
              </a:solidFill>
              <a:latin typeface="Arial"/>
              <a:cs typeface="Arial"/>
            </a:rPr>
            <a:t>, outputs </a:t>
          </a:r>
          <a:r>
            <a:rPr lang="en-US" sz="1000" b="1" i="1" u="none" strike="noStrike" baseline="0">
              <a:solidFill>
                <a:srgbClr val="0000D4"/>
              </a:solidFill>
              <a:latin typeface="Arial"/>
              <a:cs typeface="Arial"/>
            </a:rPr>
            <a:t>blue</a:t>
          </a:r>
          <a:r>
            <a:rPr lang="en-US" sz="1000" b="1" i="1" u="none" strike="noStrike" baseline="0">
              <a:solidFill>
                <a:srgbClr val="000000"/>
              </a:solidFill>
              <a:latin typeface="Arial"/>
              <a:cs typeface="Arial"/>
            </a:rPr>
            <a:t>, optional input of measurements</a:t>
          </a:r>
          <a:r>
            <a:rPr lang="en-US" sz="1000" b="1" i="1" u="none" strike="noStrike" baseline="0">
              <a:solidFill>
                <a:srgbClr val="0000D4"/>
              </a:solidFill>
              <a:latin typeface="Arial"/>
              <a:cs typeface="Arial"/>
            </a:rPr>
            <a:t> </a:t>
          </a:r>
          <a:r>
            <a:rPr lang="en-US" sz="1000" b="1" i="1" u="none" strike="noStrike" baseline="0">
              <a:solidFill>
                <a:srgbClr val="339966"/>
              </a:solidFill>
              <a:latin typeface="Arial"/>
              <a:cs typeface="Arial"/>
            </a:rPr>
            <a:t>green background</a:t>
          </a:r>
          <a:r>
            <a:rPr lang="en-US" sz="1000" b="1" i="1" u="none" strike="noStrike" baseline="0">
              <a:solidFill>
                <a:srgbClr val="000000"/>
              </a:solidFill>
              <a:latin typeface="Arial"/>
              <a:cs typeface="Arial"/>
            </a:rPr>
            <a:t>.</a:t>
          </a:r>
        </a:p>
        <a:p>
          <a:pPr algn="l" rtl="0">
            <a:defRPr sz="1000"/>
          </a:pPr>
          <a:endParaRPr lang="en-US" sz="1000" b="1" i="1" u="none" strike="noStrike" baseline="0">
            <a:solidFill>
              <a:srgbClr val="000000"/>
            </a:solidFill>
            <a:latin typeface="Arial"/>
            <a:cs typeface="Arial"/>
          </a:endParaRPr>
        </a:p>
        <a:p>
          <a:pPr algn="l" rtl="0">
            <a:defRPr sz="1000"/>
          </a:pPr>
          <a:r>
            <a:rPr lang="en-US" sz="1000" b="1" i="1" u="none" strike="noStrike" baseline="0">
              <a:solidFill>
                <a:srgbClr val="DD0806"/>
              </a:solidFill>
              <a:latin typeface="Arial"/>
              <a:cs typeface="Arial"/>
            </a:rPr>
            <a:t>See </a:t>
          </a:r>
          <a:r>
            <a:rPr lang="en-US" sz="1000" b="1" i="1" u="sng" strike="noStrike" baseline="0">
              <a:solidFill>
                <a:srgbClr val="DD0806"/>
              </a:solidFill>
              <a:latin typeface="Arial"/>
              <a:cs typeface="Arial"/>
            </a:rPr>
            <a:t>www.oandren.com</a:t>
          </a:r>
          <a:r>
            <a:rPr lang="en-US" sz="1000" b="1" i="1" u="none" strike="noStrike" baseline="0">
              <a:solidFill>
                <a:srgbClr val="DD0806"/>
              </a:solidFill>
              <a:latin typeface="Arial"/>
              <a:cs typeface="Arial"/>
            </a:rPr>
            <a:t> for program downloads, literature lists...</a:t>
          </a:r>
          <a:endParaRPr lang="en-US"/>
        </a:p>
      </xdr:txBody>
    </xdr:sp>
    <xdr:clientData/>
  </xdr:twoCellAnchor>
  <xdr:twoCellAnchor>
    <xdr:from>
      <xdr:col>0</xdr:col>
      <xdr:colOff>0</xdr:colOff>
      <xdr:row>9</xdr:row>
      <xdr:rowOff>133350</xdr:rowOff>
    </xdr:from>
    <xdr:to>
      <xdr:col>9</xdr:col>
      <xdr:colOff>600075</xdr:colOff>
      <xdr:row>11</xdr:row>
      <xdr:rowOff>123825</xdr:rowOff>
    </xdr:to>
    <xdr:sp macro="" textlink="">
      <xdr:nvSpPr>
        <xdr:cNvPr id="3" name="Text Box 2"/>
        <xdr:cNvSpPr txBox="1">
          <a:spLocks noChangeArrowheads="1"/>
        </xdr:cNvSpPr>
      </xdr:nvSpPr>
      <xdr:spPr bwMode="auto">
        <a:xfrm>
          <a:off x="0" y="1590675"/>
          <a:ext cx="6172200" cy="314325"/>
        </a:xfrm>
        <a:prstGeom prst="rect">
          <a:avLst/>
        </a:prstGeom>
        <a:solidFill>
          <a:srgbClr xmlns:mc="http://schemas.openxmlformats.org/markup-compatibility/2006" xmlns:a14="http://schemas.microsoft.com/office/drawing/2010/main" val="FFCC00" mc:Ignorable="a14" a14:legacySpreadsheetColorIndex="5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32004" rIns="0" bIns="0" anchor="t" upright="1"/>
        <a:lstStyle/>
        <a:p>
          <a:pPr algn="l" rtl="0">
            <a:defRPr sz="1000"/>
          </a:pPr>
          <a:r>
            <a:rPr lang="en-US" sz="1600" b="1" i="0" u="none" strike="noStrike" baseline="0">
              <a:solidFill>
                <a:srgbClr val="000000"/>
              </a:solidFill>
              <a:latin typeface="Arial"/>
              <a:cs typeface="Arial"/>
            </a:rPr>
            <a:t>Carbon parameters                       Initial values</a:t>
          </a:r>
        </a:p>
      </xdr:txBody>
    </xdr:sp>
    <xdr:clientData/>
  </xdr:twoCellAnchor>
  <xdr:twoCellAnchor>
    <xdr:from>
      <xdr:col>0</xdr:col>
      <xdr:colOff>57150</xdr:colOff>
      <xdr:row>50</xdr:row>
      <xdr:rowOff>123825</xdr:rowOff>
    </xdr:from>
    <xdr:to>
      <xdr:col>14</xdr:col>
      <xdr:colOff>466725</xdr:colOff>
      <xdr:row>82</xdr:row>
      <xdr:rowOff>28575</xdr:rowOff>
    </xdr:to>
    <xdr:graphicFrame macro="">
      <xdr:nvGraphicFramePr>
        <xdr:cNvPr id="4"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19050</xdr:colOff>
      <xdr:row>16</xdr:row>
      <xdr:rowOff>38100</xdr:rowOff>
    </xdr:from>
    <xdr:to>
      <xdr:col>21</xdr:col>
      <xdr:colOff>600075</xdr:colOff>
      <xdr:row>21</xdr:row>
      <xdr:rowOff>19050</xdr:rowOff>
    </xdr:to>
    <xdr:sp macro="" textlink="">
      <xdr:nvSpPr>
        <xdr:cNvPr id="5" name="Text Box 22"/>
        <xdr:cNvSpPr txBox="1">
          <a:spLocks noChangeArrowheads="1"/>
        </xdr:cNvSpPr>
      </xdr:nvSpPr>
      <xdr:spPr bwMode="auto">
        <a:xfrm>
          <a:off x="8639175" y="2676525"/>
          <a:ext cx="4848225" cy="7905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sng" strike="noStrike" baseline="0">
              <a:solidFill>
                <a:srgbClr val="FF0000"/>
              </a:solidFill>
              <a:latin typeface="Arial"/>
              <a:cs typeface="Arial"/>
            </a:rPr>
            <a:t>Comments to the current parameter set</a:t>
          </a:r>
          <a:r>
            <a:rPr lang="en-US" sz="1000" b="0" i="0" u="none" strike="noStrike" baseline="0">
              <a:solidFill>
                <a:srgbClr val="FF0000"/>
              </a:solidFill>
              <a:latin typeface="Arial"/>
              <a:cs typeface="Arial"/>
            </a:rPr>
            <a:t>: </a:t>
          </a:r>
        </a:p>
        <a:p>
          <a:pPr algn="l" rtl="0">
            <a:defRPr sz="1000"/>
          </a:pPr>
          <a:r>
            <a:rPr lang="en-US">
              <a:solidFill>
                <a:srgbClr val="FF0000"/>
              </a:solidFill>
            </a:rPr>
            <a:t>Embu,  N fertilized, no</a:t>
          </a:r>
          <a:r>
            <a:rPr lang="en-US" baseline="0">
              <a:solidFill>
                <a:srgbClr val="FF0000"/>
              </a:solidFill>
            </a:rPr>
            <a:t> organic addition</a:t>
          </a:r>
          <a:r>
            <a:rPr lang="en-US">
              <a:solidFill>
                <a:srgbClr val="FF0000"/>
              </a:solidFill>
            </a:rPr>
            <a:t>. Same</a:t>
          </a:r>
          <a:r>
            <a:rPr lang="en-US" baseline="0">
              <a:solidFill>
                <a:srgbClr val="FF0000"/>
              </a:solidFill>
            </a:rPr>
            <a:t> as Embu_no but with higher input</a:t>
          </a:r>
          <a:endParaRPr lang="en-US" sz="1000" b="0" i="0" u="none" strike="noStrike" baseline="0">
            <a:solidFill>
              <a:srgbClr val="FF0000"/>
            </a:solidFill>
            <a:latin typeface="Arial"/>
            <a:cs typeface="Arial"/>
          </a:endParaRPr>
        </a:p>
      </xdr:txBody>
    </xdr:sp>
    <xdr:clientData/>
  </xdr:twoCellAnchor>
  <xdr:twoCellAnchor>
    <xdr:from>
      <xdr:col>2</xdr:col>
      <xdr:colOff>400050</xdr:colOff>
      <xdr:row>1264</xdr:row>
      <xdr:rowOff>123825</xdr:rowOff>
    </xdr:from>
    <xdr:to>
      <xdr:col>17</xdr:col>
      <xdr:colOff>104775</xdr:colOff>
      <xdr:row>1293</xdr:row>
      <xdr:rowOff>19050</xdr:rowOff>
    </xdr:to>
    <xdr:graphicFrame macro="">
      <xdr:nvGraphicFramePr>
        <xdr:cNvPr id="6" name="Chart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47625</xdr:colOff>
      <xdr:row>83</xdr:row>
      <xdr:rowOff>38100</xdr:rowOff>
    </xdr:from>
    <xdr:to>
      <xdr:col>14</xdr:col>
      <xdr:colOff>457200</xdr:colOff>
      <xdr:row>114</xdr:row>
      <xdr:rowOff>104775</xdr:rowOff>
    </xdr:to>
    <xdr:graphicFrame macro="">
      <xdr:nvGraphicFramePr>
        <xdr:cNvPr id="7"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0.33105</cdr:x>
      <cdr:y>0.0643</cdr:y>
    </cdr:from>
    <cdr:to>
      <cdr:x>0.35925</cdr:x>
      <cdr:y>0.10502</cdr:y>
    </cdr:to>
    <cdr:sp macro="" textlink="'Embu_no_+N'!$D$14">
      <cdr:nvSpPr>
        <cdr:cNvPr id="166913" name="Text Box 1"/>
        <cdr:cNvSpPr txBox="1">
          <a:spLocks xmlns:a="http://schemas.openxmlformats.org/drawingml/2006/main" noChangeArrowheads="1" noTextEdit="1"/>
        </cdr:cNvSpPr>
      </cdr:nvSpPr>
      <cdr:spPr bwMode="auto">
        <a:xfrm xmlns:a="http://schemas.openxmlformats.org/drawingml/2006/main">
          <a:off x="2995604" y="330835"/>
          <a:ext cx="254903" cy="20752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32004" rIns="0" bIns="0" anchor="t" upright="1"/>
        <a:lstStyle xmlns:a="http://schemas.openxmlformats.org/drawingml/2006/main"/>
        <a:p xmlns:a="http://schemas.openxmlformats.org/drawingml/2006/main">
          <a:pPr algn="l" rtl="0">
            <a:defRPr sz="1000"/>
          </a:pPr>
          <a:fld id="{9FDC3F34-BB8B-4BCB-8F72-7E9CF44C8BCC}" type="TxLink">
            <a:rPr lang="en-US" sz="1000" b="0" i="0" u="none" strike="noStrike" baseline="0">
              <a:solidFill>
                <a:srgbClr val="000000"/>
              </a:solidFill>
              <a:latin typeface="Arial Black"/>
            </a:rPr>
            <a:pPr algn="l" rtl="0">
              <a:defRPr sz="1000"/>
            </a:pPr>
            <a:t>h</a:t>
          </a:fld>
          <a:endParaRPr lang="en-US" sz="1000" b="0" i="0" u="none" strike="noStrike" baseline="0">
            <a:solidFill>
              <a:srgbClr val="000000"/>
            </a:solidFill>
            <a:latin typeface="Arial Black"/>
          </a:endParaRPr>
        </a:p>
      </cdr:txBody>
    </cdr:sp>
  </cdr:relSizeAnchor>
  <cdr:relSizeAnchor xmlns:cdr="http://schemas.openxmlformats.org/drawingml/2006/chartDrawing">
    <cdr:from>
      <cdr:x>0.11238</cdr:x>
      <cdr:y>0.07092</cdr:y>
    </cdr:from>
    <cdr:to>
      <cdr:x>0.18782</cdr:x>
      <cdr:y>0.10919</cdr:y>
    </cdr:to>
    <cdr:sp macro="" textlink="'Embu_no_+N'!$A$14">
      <cdr:nvSpPr>
        <cdr:cNvPr id="166914" name="Text Box 2"/>
        <cdr:cNvSpPr txBox="1">
          <a:spLocks xmlns:a="http://schemas.openxmlformats.org/drawingml/2006/main" noChangeArrowheads="1" noTextEdit="1"/>
        </cdr:cNvSpPr>
      </cdr:nvSpPr>
      <cdr:spPr bwMode="auto">
        <a:xfrm xmlns:a="http://schemas.openxmlformats.org/drawingml/2006/main">
          <a:off x="1014758" y="360749"/>
          <a:ext cx="681200" cy="19465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32004" rIns="0" bIns="0" anchor="t" upright="1"/>
        <a:lstStyle xmlns:a="http://schemas.openxmlformats.org/drawingml/2006/main"/>
        <a:p xmlns:a="http://schemas.openxmlformats.org/drawingml/2006/main">
          <a:pPr algn="l" rtl="0">
            <a:defRPr sz="1000"/>
          </a:pPr>
          <a:fld id="{F46E5F6B-E274-4E7C-BFD2-870D82231009}" type="TxLink">
            <a:rPr lang="en-US" sz="1000" b="0" i="0" u="none" strike="noStrike" baseline="0">
              <a:solidFill>
                <a:srgbClr val="000000"/>
              </a:solidFill>
              <a:latin typeface="Arial Black"/>
            </a:rPr>
            <a:pPr algn="l" rtl="0">
              <a:defRPr sz="1000"/>
            </a:pPr>
            <a:t> i</a:t>
          </a:fld>
          <a:endParaRPr lang="en-US" sz="1000" b="0" i="0" u="none" strike="noStrike" baseline="0">
            <a:solidFill>
              <a:srgbClr val="000000"/>
            </a:solidFill>
            <a:latin typeface="Arial Black"/>
          </a:endParaRPr>
        </a:p>
      </cdr:txBody>
    </cdr:sp>
  </cdr:relSizeAnchor>
  <cdr:relSizeAnchor xmlns:cdr="http://schemas.openxmlformats.org/drawingml/2006/chartDrawing">
    <cdr:from>
      <cdr:x>0.19568</cdr:x>
      <cdr:y>0.06034</cdr:y>
    </cdr:from>
    <cdr:to>
      <cdr:x>0.22487</cdr:x>
      <cdr:y>0.10106</cdr:y>
    </cdr:to>
    <cdr:sp macro="" textlink="'Embu_no_+N'!$B$14">
      <cdr:nvSpPr>
        <cdr:cNvPr id="166915" name="Text Box 3"/>
        <cdr:cNvSpPr txBox="1">
          <a:spLocks xmlns:a="http://schemas.openxmlformats.org/drawingml/2006/main" noChangeArrowheads="1" noTextEdit="1"/>
        </cdr:cNvSpPr>
      </cdr:nvSpPr>
      <cdr:spPr bwMode="auto">
        <a:xfrm xmlns:a="http://schemas.openxmlformats.org/drawingml/2006/main">
          <a:off x="1766968" y="306893"/>
          <a:ext cx="263577" cy="20711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32004" rIns="0" bIns="0" anchor="t" upright="1"/>
        <a:lstStyle xmlns:a="http://schemas.openxmlformats.org/drawingml/2006/main"/>
        <a:p xmlns:a="http://schemas.openxmlformats.org/drawingml/2006/main">
          <a:pPr algn="l" rtl="0">
            <a:defRPr sz="1000"/>
          </a:pPr>
          <a:fld id="{0F4ED7C4-D3E7-4FC9-B167-D52664540693}" type="TxLink">
            <a:rPr lang="en-US" sz="1000" b="0" i="0" u="none" strike="noStrike" baseline="0">
              <a:solidFill>
                <a:srgbClr val="000000"/>
              </a:solidFill>
              <a:latin typeface="Arial Black"/>
            </a:rPr>
            <a:pPr algn="l" rtl="0">
              <a:defRPr sz="1000"/>
            </a:pPr>
            <a:t>ky</a:t>
          </a:fld>
          <a:endParaRPr lang="en-US" sz="1000" b="0" i="0" u="none" strike="noStrike" baseline="0">
            <a:solidFill>
              <a:srgbClr val="000000"/>
            </a:solidFill>
            <a:latin typeface="Arial Black"/>
          </a:endParaRPr>
        </a:p>
      </cdr:txBody>
    </cdr:sp>
  </cdr:relSizeAnchor>
  <cdr:relSizeAnchor xmlns:cdr="http://schemas.openxmlformats.org/drawingml/2006/chartDrawing">
    <cdr:from>
      <cdr:x>0.22188</cdr:x>
      <cdr:y>0.06396</cdr:y>
    </cdr:from>
    <cdr:to>
      <cdr:x>0.26443</cdr:x>
      <cdr:y>0.10493</cdr:y>
    </cdr:to>
    <cdr:sp macro="" textlink="'Embu_no_+N'!$B$15">
      <cdr:nvSpPr>
        <cdr:cNvPr id="166916" name="Text Box 4"/>
        <cdr:cNvSpPr txBox="1">
          <a:spLocks xmlns:a="http://schemas.openxmlformats.org/drawingml/2006/main" noChangeArrowheads="1" noTextEdit="1"/>
        </cdr:cNvSpPr>
      </cdr:nvSpPr>
      <cdr:spPr bwMode="auto">
        <a:xfrm xmlns:a="http://schemas.openxmlformats.org/drawingml/2006/main">
          <a:off x="2003497" y="325307"/>
          <a:ext cx="384214" cy="20838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fld id="{6303DEF3-0EF6-4452-914A-7E8A54E00AAF}" type="TxLink">
            <a:rPr lang="en-US" sz="1000" b="1" i="0" u="none" strike="noStrike" baseline="0">
              <a:solidFill>
                <a:srgbClr val="0000D4"/>
              </a:solidFill>
              <a:latin typeface="Arial"/>
              <a:cs typeface="Arial"/>
            </a:rPr>
            <a:pPr algn="l" rtl="0">
              <a:defRPr sz="1000"/>
            </a:pPr>
            <a:t>0.800</a:t>
          </a:fld>
          <a:endParaRPr lang="en-US"/>
        </a:p>
      </cdr:txBody>
    </cdr:sp>
  </cdr:relSizeAnchor>
  <cdr:relSizeAnchor xmlns:cdr="http://schemas.openxmlformats.org/drawingml/2006/chartDrawing">
    <cdr:from>
      <cdr:x>0.2704</cdr:x>
      <cdr:y>0.06243</cdr:y>
    </cdr:from>
    <cdr:to>
      <cdr:x>0.29909</cdr:x>
      <cdr:y>0.10315</cdr:y>
    </cdr:to>
    <cdr:sp macro="" textlink="'Embu_no_+N'!$C$14">
      <cdr:nvSpPr>
        <cdr:cNvPr id="166917" name="Text Box 5"/>
        <cdr:cNvSpPr txBox="1">
          <a:spLocks xmlns:a="http://schemas.openxmlformats.org/drawingml/2006/main" noChangeArrowheads="1" noTextEdit="1"/>
        </cdr:cNvSpPr>
      </cdr:nvSpPr>
      <cdr:spPr bwMode="auto">
        <a:xfrm xmlns:a="http://schemas.openxmlformats.org/drawingml/2006/main">
          <a:off x="2441620" y="317527"/>
          <a:ext cx="259062" cy="20711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32004" rIns="0" bIns="0" anchor="t" upright="1"/>
        <a:lstStyle xmlns:a="http://schemas.openxmlformats.org/drawingml/2006/main"/>
        <a:p xmlns:a="http://schemas.openxmlformats.org/drawingml/2006/main">
          <a:pPr algn="l" rtl="0">
            <a:defRPr sz="1000"/>
          </a:pPr>
          <a:fld id="{13ACCA59-74DF-4866-BB12-2DAD2EB5CE21}" type="TxLink">
            <a:rPr lang="en-US" sz="1000" b="0" i="0" u="none" strike="noStrike" baseline="0">
              <a:solidFill>
                <a:srgbClr val="000000"/>
              </a:solidFill>
              <a:latin typeface="Arial Black"/>
            </a:rPr>
            <a:pPr algn="l" rtl="0">
              <a:defRPr sz="1000"/>
            </a:pPr>
            <a:t>ko</a:t>
          </a:fld>
          <a:endParaRPr lang="en-US" sz="1000" b="0" i="0" u="none" strike="noStrike" baseline="0">
            <a:solidFill>
              <a:srgbClr val="000000"/>
            </a:solidFill>
            <a:latin typeface="Arial Black"/>
          </a:endParaRPr>
        </a:p>
      </cdr:txBody>
    </cdr:sp>
  </cdr:relSizeAnchor>
  <cdr:relSizeAnchor xmlns:cdr="http://schemas.openxmlformats.org/drawingml/2006/chartDrawing">
    <cdr:from>
      <cdr:x>0.2973</cdr:x>
      <cdr:y>0.06957</cdr:y>
    </cdr:from>
    <cdr:to>
      <cdr:x>0.35518</cdr:x>
      <cdr:y>0.11054</cdr:y>
    </cdr:to>
    <cdr:sp macro="" textlink="'Embu_no_+N'!$C$15">
      <cdr:nvSpPr>
        <cdr:cNvPr id="166918" name="Text Box 6"/>
        <cdr:cNvSpPr txBox="1">
          <a:spLocks xmlns:a="http://schemas.openxmlformats.org/drawingml/2006/main" noChangeArrowheads="1" noTextEdit="1"/>
        </cdr:cNvSpPr>
      </cdr:nvSpPr>
      <cdr:spPr bwMode="auto">
        <a:xfrm xmlns:a="http://schemas.openxmlformats.org/drawingml/2006/main">
          <a:off x="2684513" y="353882"/>
          <a:ext cx="522639" cy="20838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1000" b="1" i="0" u="none" strike="noStrike" baseline="0">
              <a:solidFill>
                <a:srgbClr val="0000D4"/>
              </a:solidFill>
              <a:latin typeface="Arial"/>
              <a:cs typeface="Arial"/>
            </a:rPr>
            <a:t>0,006</a:t>
          </a:r>
          <a:endParaRPr lang="en-US"/>
        </a:p>
      </cdr:txBody>
    </cdr:sp>
  </cdr:relSizeAnchor>
  <cdr:relSizeAnchor xmlns:cdr="http://schemas.openxmlformats.org/drawingml/2006/chartDrawing">
    <cdr:from>
      <cdr:x>0.35218</cdr:x>
      <cdr:y>0.06957</cdr:y>
    </cdr:from>
    <cdr:to>
      <cdr:x>0.3925</cdr:x>
      <cdr:y>0.11054</cdr:y>
    </cdr:to>
    <cdr:sp macro="" textlink="'Embu_no_+N'!$D$15">
      <cdr:nvSpPr>
        <cdr:cNvPr id="166919" name="Text Box 7"/>
        <cdr:cNvSpPr txBox="1">
          <a:spLocks xmlns:a="http://schemas.openxmlformats.org/drawingml/2006/main" noChangeArrowheads="1" noTextEdit="1"/>
        </cdr:cNvSpPr>
      </cdr:nvSpPr>
      <cdr:spPr bwMode="auto">
        <a:xfrm xmlns:a="http://schemas.openxmlformats.org/drawingml/2006/main">
          <a:off x="3180104" y="353882"/>
          <a:ext cx="364078" cy="20838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fld id="{F097565B-0AF4-4455-99DB-827DB3B67948}" type="TxLink">
            <a:rPr lang="en-US" sz="1000" b="1" i="0" u="none" strike="noStrike" baseline="0">
              <a:solidFill>
                <a:srgbClr val="0000D4"/>
              </a:solidFill>
              <a:latin typeface="Arial"/>
              <a:cs typeface="Arial"/>
            </a:rPr>
            <a:pPr algn="l" rtl="0">
              <a:defRPr sz="1000"/>
            </a:pPr>
            <a:t>0.128</a:t>
          </a:fld>
          <a:endParaRPr lang="en-US"/>
        </a:p>
      </cdr:txBody>
    </cdr:sp>
  </cdr:relSizeAnchor>
  <cdr:relSizeAnchor xmlns:cdr="http://schemas.openxmlformats.org/drawingml/2006/chartDrawing">
    <cdr:from>
      <cdr:x>0.38951</cdr:x>
      <cdr:y>0.0697</cdr:y>
    </cdr:from>
    <cdr:to>
      <cdr:x>0.41053</cdr:x>
      <cdr:y>0.11042</cdr:y>
    </cdr:to>
    <cdr:sp macro="" textlink="'Embu_no_+N'!$E$14">
      <cdr:nvSpPr>
        <cdr:cNvPr id="166920" name="Text Box 8"/>
        <cdr:cNvSpPr txBox="1">
          <a:spLocks xmlns:a="http://schemas.openxmlformats.org/drawingml/2006/main" noChangeArrowheads="1" noTextEdit="1"/>
        </cdr:cNvSpPr>
      </cdr:nvSpPr>
      <cdr:spPr bwMode="auto">
        <a:xfrm xmlns:a="http://schemas.openxmlformats.org/drawingml/2006/main">
          <a:off x="3517134" y="354518"/>
          <a:ext cx="189804" cy="20711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32004" rIns="0" bIns="0" anchor="t" upright="1"/>
        <a:lstStyle xmlns:a="http://schemas.openxmlformats.org/drawingml/2006/main"/>
        <a:p xmlns:a="http://schemas.openxmlformats.org/drawingml/2006/main">
          <a:pPr algn="l" rtl="0">
            <a:defRPr sz="1000"/>
          </a:pPr>
          <a:fld id="{05456272-A504-4E53-ABA3-F2AE0ED57B3A}" type="TxLink">
            <a:rPr lang="en-US" sz="1000" b="0" i="0" u="none" strike="noStrike" baseline="0">
              <a:solidFill>
                <a:srgbClr val="000000"/>
              </a:solidFill>
              <a:latin typeface="Arial Black"/>
            </a:rPr>
            <a:pPr algn="l" rtl="0">
              <a:defRPr sz="1000"/>
            </a:pPr>
            <a:t>re </a:t>
          </a:fld>
          <a:endParaRPr lang="en-US" sz="1000" b="0" i="0" u="none" strike="noStrike" baseline="0">
            <a:solidFill>
              <a:srgbClr val="000000"/>
            </a:solidFill>
            <a:latin typeface="Arial Black"/>
          </a:endParaRPr>
        </a:p>
      </cdr:txBody>
    </cdr:sp>
  </cdr:relSizeAnchor>
  <cdr:relSizeAnchor xmlns:cdr="http://schemas.openxmlformats.org/drawingml/2006/chartDrawing">
    <cdr:from>
      <cdr:x>0.40753</cdr:x>
      <cdr:y>0.0697</cdr:y>
    </cdr:from>
    <cdr:to>
      <cdr:x>0.44909</cdr:x>
      <cdr:y>0.11042</cdr:y>
    </cdr:to>
    <cdr:sp macro="" textlink="'Embu_no_+N'!$E$15">
      <cdr:nvSpPr>
        <cdr:cNvPr id="166921" name="Text Box 9"/>
        <cdr:cNvSpPr txBox="1">
          <a:spLocks xmlns:a="http://schemas.openxmlformats.org/drawingml/2006/main" noChangeArrowheads="1" noTextEdit="1"/>
        </cdr:cNvSpPr>
      </cdr:nvSpPr>
      <cdr:spPr bwMode="auto">
        <a:xfrm xmlns:a="http://schemas.openxmlformats.org/drawingml/2006/main">
          <a:off x="3679890" y="354518"/>
          <a:ext cx="375274" cy="20711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fld id="{BEA1233B-B134-4903-8B55-C652788F8543}" type="TxLink">
            <a:rPr lang="en-US" sz="1000" b="1" i="0" u="none" strike="noStrike" baseline="0">
              <a:solidFill>
                <a:srgbClr val="0000D4"/>
              </a:solidFill>
              <a:latin typeface="Arial"/>
              <a:cs typeface="Arial"/>
            </a:rPr>
            <a:pPr algn="l" rtl="0">
              <a:defRPr sz="1000"/>
            </a:pPr>
            <a:t>3.410</a:t>
          </a:fld>
          <a:endParaRPr lang="en-US"/>
        </a:p>
      </cdr:txBody>
    </cdr:sp>
  </cdr:relSizeAnchor>
  <cdr:relSizeAnchor xmlns:cdr="http://schemas.openxmlformats.org/drawingml/2006/chartDrawing">
    <cdr:from>
      <cdr:x>0.4461</cdr:x>
      <cdr:y>0.0697</cdr:y>
    </cdr:from>
    <cdr:to>
      <cdr:x>0.47355</cdr:x>
      <cdr:y>0.11042</cdr:y>
    </cdr:to>
    <cdr:sp macro="" textlink="'Embu_no_+N'!$G$14">
      <cdr:nvSpPr>
        <cdr:cNvPr id="166922" name="Text Box 10"/>
        <cdr:cNvSpPr txBox="1">
          <a:spLocks xmlns:a="http://schemas.openxmlformats.org/drawingml/2006/main" noChangeArrowheads="1" noTextEdit="1"/>
        </cdr:cNvSpPr>
      </cdr:nvSpPr>
      <cdr:spPr bwMode="auto">
        <a:xfrm xmlns:a="http://schemas.openxmlformats.org/drawingml/2006/main">
          <a:off x="4028116" y="354518"/>
          <a:ext cx="247865" cy="20711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32004" rIns="0" bIns="0" anchor="t" upright="1"/>
        <a:lstStyle xmlns:a="http://schemas.openxmlformats.org/drawingml/2006/main"/>
        <a:p xmlns:a="http://schemas.openxmlformats.org/drawingml/2006/main">
          <a:pPr algn="l" rtl="0">
            <a:defRPr sz="1000"/>
          </a:pPr>
          <a:fld id="{AEA65747-78CD-43A6-980D-DCCD84B4D846}" type="TxLink">
            <a:rPr lang="en-US" sz="1000" b="0" i="0" u="none" strike="noStrike" baseline="0">
              <a:solidFill>
                <a:srgbClr val="000000"/>
              </a:solidFill>
              <a:latin typeface="Arial Black"/>
            </a:rPr>
            <a:pPr algn="l" rtl="0">
              <a:defRPr sz="1000"/>
            </a:pPr>
            <a:t>Y0</a:t>
          </a:fld>
          <a:endParaRPr lang="en-US" sz="1000" b="0" i="0" u="none" strike="noStrike" baseline="0">
            <a:solidFill>
              <a:srgbClr val="000000"/>
            </a:solidFill>
            <a:latin typeface="Arial Black"/>
          </a:endParaRPr>
        </a:p>
      </cdr:txBody>
    </cdr:sp>
  </cdr:relSizeAnchor>
  <cdr:relSizeAnchor xmlns:cdr="http://schemas.openxmlformats.org/drawingml/2006/chartDrawing">
    <cdr:from>
      <cdr:x>0.47055</cdr:x>
      <cdr:y>0.0697</cdr:y>
    </cdr:from>
    <cdr:to>
      <cdr:x>0.50865</cdr:x>
      <cdr:y>0.11042</cdr:y>
    </cdr:to>
    <cdr:sp macro="" textlink="'Embu_no_+N'!$G$15">
      <cdr:nvSpPr>
        <cdr:cNvPr id="166923" name="Text Box 11"/>
        <cdr:cNvSpPr txBox="1">
          <a:spLocks xmlns:a="http://schemas.openxmlformats.org/drawingml/2006/main" noChangeArrowheads="1" noTextEdit="1"/>
        </cdr:cNvSpPr>
      </cdr:nvSpPr>
      <cdr:spPr bwMode="auto">
        <a:xfrm xmlns:a="http://schemas.openxmlformats.org/drawingml/2006/main">
          <a:off x="4248933" y="354518"/>
          <a:ext cx="344032" cy="20711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fld id="{61ED9885-5BCA-4A59-A533-69DF535096BC}" type="TxLink">
            <a:rPr lang="en-US" sz="1000" b="1" i="0" u="none" strike="noStrike" baseline="0">
              <a:solidFill>
                <a:srgbClr val="0000D4"/>
              </a:solidFill>
              <a:latin typeface="Arial"/>
              <a:cs typeface="Arial"/>
            </a:rPr>
            <a:pPr algn="l" rtl="0">
              <a:defRPr sz="1000"/>
            </a:pPr>
            <a:t>0.950</a:t>
          </a:fld>
          <a:endParaRPr lang="en-US"/>
        </a:p>
      </cdr:txBody>
    </cdr:sp>
  </cdr:relSizeAnchor>
  <cdr:relSizeAnchor xmlns:cdr="http://schemas.openxmlformats.org/drawingml/2006/chartDrawing">
    <cdr:from>
      <cdr:x>0.50566</cdr:x>
      <cdr:y>0.0697</cdr:y>
    </cdr:from>
    <cdr:to>
      <cdr:x>0.53485</cdr:x>
      <cdr:y>0.11042</cdr:y>
    </cdr:to>
    <cdr:sp macro="" textlink="'Embu_no_+N'!$H$14">
      <cdr:nvSpPr>
        <cdr:cNvPr id="166924" name="Text Box 12"/>
        <cdr:cNvSpPr txBox="1">
          <a:spLocks xmlns:a="http://schemas.openxmlformats.org/drawingml/2006/main" noChangeArrowheads="1" noTextEdit="1"/>
        </cdr:cNvSpPr>
      </cdr:nvSpPr>
      <cdr:spPr bwMode="auto">
        <a:xfrm xmlns:a="http://schemas.openxmlformats.org/drawingml/2006/main">
          <a:off x="4565917" y="354518"/>
          <a:ext cx="263577" cy="20711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32004" rIns="0" bIns="0" anchor="t" upright="1"/>
        <a:lstStyle xmlns:a="http://schemas.openxmlformats.org/drawingml/2006/main"/>
        <a:p xmlns:a="http://schemas.openxmlformats.org/drawingml/2006/main">
          <a:pPr algn="l" rtl="0">
            <a:defRPr sz="1000"/>
          </a:pPr>
          <a:fld id="{ABB990B0-221E-44DB-A5B5-716E7708ED79}" type="TxLink">
            <a:rPr lang="en-US" sz="1000" b="0" i="0" u="none" strike="noStrike" baseline="0">
              <a:solidFill>
                <a:srgbClr val="000000"/>
              </a:solidFill>
              <a:latin typeface="Arial Black"/>
            </a:rPr>
            <a:pPr algn="l" rtl="0">
              <a:defRPr sz="1000"/>
            </a:pPr>
            <a:t>O0</a:t>
          </a:fld>
          <a:endParaRPr lang="en-US" sz="1000" b="0" i="0" u="none" strike="noStrike" baseline="0">
            <a:solidFill>
              <a:srgbClr val="000000"/>
            </a:solidFill>
            <a:latin typeface="Arial Black"/>
          </a:endParaRPr>
        </a:p>
      </cdr:txBody>
    </cdr:sp>
  </cdr:relSizeAnchor>
  <cdr:relSizeAnchor xmlns:cdr="http://schemas.openxmlformats.org/drawingml/2006/chartDrawing">
    <cdr:from>
      <cdr:x>0.53185</cdr:x>
      <cdr:y>0.0643</cdr:y>
    </cdr:from>
    <cdr:to>
      <cdr:x>0.58108</cdr:x>
      <cdr:y>0.11582</cdr:y>
    </cdr:to>
    <cdr:sp macro="" textlink="'Embu_no_+N'!$H$15">
      <cdr:nvSpPr>
        <cdr:cNvPr id="166925" name="Text Box 13"/>
        <cdr:cNvSpPr txBox="1">
          <a:spLocks xmlns:a="http://schemas.openxmlformats.org/drawingml/2006/main" noChangeArrowheads="1" noTextEdit="1"/>
        </cdr:cNvSpPr>
      </cdr:nvSpPr>
      <cdr:spPr bwMode="auto">
        <a:xfrm xmlns:a="http://schemas.openxmlformats.org/drawingml/2006/main">
          <a:off x="4802446" y="327052"/>
          <a:ext cx="444532" cy="26204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fld id="{3CBD2B65-763E-422E-B7C1-66B7017E1917}" type="TxLink">
            <a:rPr lang="en-US" sz="1000" b="1" i="0" u="none" strike="noStrike" baseline="0">
              <a:solidFill>
                <a:srgbClr val="0000D4"/>
              </a:solidFill>
              <a:latin typeface="Arial"/>
              <a:cs typeface="Arial"/>
            </a:rPr>
            <a:pPr algn="l" rtl="0">
              <a:defRPr sz="1000"/>
            </a:pPr>
            <a:t>16.170</a:t>
          </a:fld>
          <a:endParaRPr lang="en-US"/>
        </a:p>
      </cdr:txBody>
    </cdr:sp>
  </cdr:relSizeAnchor>
  <cdr:relSizeAnchor xmlns:cdr="http://schemas.openxmlformats.org/drawingml/2006/chartDrawing">
    <cdr:from>
      <cdr:x>0.03941</cdr:x>
      <cdr:y>0.01303</cdr:y>
    </cdr:from>
    <cdr:to>
      <cdr:x>0.64322</cdr:x>
      <cdr:y>0.05228</cdr:y>
    </cdr:to>
    <cdr:sp macro="" textlink="">
      <cdr:nvSpPr>
        <cdr:cNvPr id="166926" name="Text Box 14"/>
        <cdr:cNvSpPr txBox="1">
          <a:spLocks xmlns:a="http://schemas.openxmlformats.org/drawingml/2006/main" noChangeArrowheads="1"/>
        </cdr:cNvSpPr>
      </cdr:nvSpPr>
      <cdr:spPr bwMode="auto">
        <a:xfrm xmlns:a="http://schemas.openxmlformats.org/drawingml/2006/main">
          <a:off x="359367" y="69552"/>
          <a:ext cx="5458061" cy="20002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en-US" sz="975" b="1" i="0" u="none" strike="noStrike" baseline="0">
              <a:solidFill>
                <a:srgbClr val="000000"/>
              </a:solidFill>
              <a:latin typeface="Arial"/>
              <a:cs typeface="Arial"/>
            </a:rPr>
            <a:t>Only N fert. without inert fraction</a:t>
          </a:r>
        </a:p>
      </cdr:txBody>
    </cdr:sp>
  </cdr:relSizeAnchor>
  <cdr:relSizeAnchor xmlns:cdr="http://schemas.openxmlformats.org/drawingml/2006/chartDrawing">
    <cdr:from>
      <cdr:x>0.61354</cdr:x>
      <cdr:y>0.05866</cdr:y>
    </cdr:from>
    <cdr:to>
      <cdr:x>0.69468</cdr:x>
      <cdr:y>0.10159</cdr:y>
    </cdr:to>
    <cdr:sp macro="" textlink="">
      <cdr:nvSpPr>
        <cdr:cNvPr id="166928" name="Text Box 16"/>
        <cdr:cNvSpPr txBox="1">
          <a:spLocks xmlns:a="http://schemas.openxmlformats.org/drawingml/2006/main" noChangeArrowheads="1"/>
        </cdr:cNvSpPr>
      </cdr:nvSpPr>
      <cdr:spPr bwMode="auto">
        <a:xfrm xmlns:a="http://schemas.openxmlformats.org/drawingml/2006/main">
          <a:off x="5549109" y="302081"/>
          <a:ext cx="733406" cy="21877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0.15107</cdr:x>
      <cdr:y>0.07145</cdr:y>
    </cdr:from>
    <cdr:to>
      <cdr:x>0.20079</cdr:x>
      <cdr:y>0.11242</cdr:y>
    </cdr:to>
    <cdr:sp macro="" textlink="'Embu_no_+N'!$A$15">
      <cdr:nvSpPr>
        <cdr:cNvPr id="166936" name="Text Box 24"/>
        <cdr:cNvSpPr txBox="1">
          <a:spLocks xmlns:a="http://schemas.openxmlformats.org/drawingml/2006/main" noChangeArrowheads="1" noTextEdit="1"/>
        </cdr:cNvSpPr>
      </cdr:nvSpPr>
      <cdr:spPr bwMode="auto">
        <a:xfrm xmlns:a="http://schemas.openxmlformats.org/drawingml/2006/main">
          <a:off x="1364110" y="363407"/>
          <a:ext cx="448956" cy="20838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fld id="{99C6DE1A-C769-4631-9428-BDB5B597BF92}" type="TxLink">
            <a:rPr lang="en-US" sz="1000" b="1" i="0" u="none" strike="noStrike" baseline="0">
              <a:solidFill>
                <a:srgbClr val="0000D4"/>
              </a:solidFill>
              <a:latin typeface="Arial"/>
              <a:cs typeface="Arial"/>
            </a:rPr>
            <a:pPr algn="l" rtl="0">
              <a:defRPr sz="1000"/>
            </a:pPr>
            <a:t>1.870</a:t>
          </a:fld>
          <a:endParaRPr lang="en-US"/>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8.xml"/><Relationship Id="rId1" Type="http://schemas.openxmlformats.org/officeDocument/2006/relationships/printerSettings" Target="../printerSettings/printerSettings10.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8.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1.xml"/><Relationship Id="rId1" Type="http://schemas.openxmlformats.org/officeDocument/2006/relationships/printerSettings" Target="../printerSettings/printerSettings7.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8.bin"/><Relationship Id="rId4" Type="http://schemas.openxmlformats.org/officeDocument/2006/relationships/comments" Target="../comments6.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7.xml"/><Relationship Id="rId1" Type="http://schemas.openxmlformats.org/officeDocument/2006/relationships/printerSettings" Target="../printerSettings/printerSettings9.bin"/><Relationship Id="rId4" Type="http://schemas.openxmlformats.org/officeDocument/2006/relationships/comments" Target="../comments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0"/>
  <sheetViews>
    <sheetView showGridLines="0" workbookViewId="0">
      <selection activeCell="I13" sqref="I13"/>
    </sheetView>
  </sheetViews>
  <sheetFormatPr defaultColWidth="8.85546875" defaultRowHeight="12.75" x14ac:dyDescent="0.2"/>
  <cols>
    <col min="1" max="1" width="8.85546875" style="23"/>
    <col min="2" max="2" width="10.140625" style="23" bestFit="1" customWidth="1"/>
    <col min="3" max="16384" width="8.85546875" style="23"/>
  </cols>
  <sheetData>
    <row r="1" spans="2:6" x14ac:dyDescent="0.2">
      <c r="B1" s="23" t="s">
        <v>61</v>
      </c>
      <c r="F1" s="23" t="s">
        <v>93</v>
      </c>
    </row>
    <row r="3" spans="2:6" x14ac:dyDescent="0.2">
      <c r="B3" s="37" t="s">
        <v>96</v>
      </c>
    </row>
    <row r="4" spans="2:6" x14ac:dyDescent="0.2">
      <c r="B4" s="38" t="s">
        <v>106</v>
      </c>
    </row>
    <row r="5" spans="2:6" x14ac:dyDescent="0.2">
      <c r="B5" s="38" t="s">
        <v>94</v>
      </c>
    </row>
    <row r="6" spans="2:6" x14ac:dyDescent="0.2">
      <c r="B6" s="56" t="s">
        <v>113</v>
      </c>
    </row>
    <row r="7" spans="2:6" x14ac:dyDescent="0.2">
      <c r="B7" s="39" t="s">
        <v>95</v>
      </c>
    </row>
    <row r="9" spans="2:6" x14ac:dyDescent="0.2">
      <c r="B9" s="39" t="s">
        <v>126</v>
      </c>
    </row>
    <row r="10" spans="2:6" x14ac:dyDescent="0.2">
      <c r="B10" s="38" t="s">
        <v>125</v>
      </c>
    </row>
  </sheetData>
  <phoneticPr fontId="21" type="noConversion"/>
  <pageMargins left="0.75" right="0.75" top="1" bottom="1"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
  <sheetViews>
    <sheetView showGridLines="0" topLeftCell="A52" workbookViewId="0">
      <selection activeCell="J59" sqref="J59"/>
    </sheetView>
  </sheetViews>
  <sheetFormatPr defaultColWidth="8.85546875" defaultRowHeight="12.75" x14ac:dyDescent="0.2"/>
  <cols>
    <col min="1" max="16384" width="8.85546875" style="23"/>
  </cols>
  <sheetData/>
  <phoneticPr fontId="21" type="noConversion"/>
  <pageMargins left="0.75" right="0.75" top="1" bottom="1" header="0.5" footer="0.5"/>
  <pageSetup paperSize="9" orientation="portrait" r:id="rId1"/>
  <headerFooter alignWithMargins="0"/>
  <drawing r:id="rId2"/>
  <legacyDrawing r:id="rId3"/>
  <oleObjects>
    <mc:AlternateContent xmlns:mc="http://schemas.openxmlformats.org/markup-compatibility/2006">
      <mc:Choice Requires="x14">
        <oleObject progId="PowerPoint.Slide.8" shapeId="163841" r:id="rId4">
          <objectPr defaultSize="0" autoPict="0" r:id="rId5">
            <anchor moveWithCells="1" sizeWithCells="1">
              <from>
                <xdr:col>0</xdr:col>
                <xdr:colOff>66675</xdr:colOff>
                <xdr:row>1</xdr:row>
                <xdr:rowOff>19050</xdr:rowOff>
              </from>
              <to>
                <xdr:col>7</xdr:col>
                <xdr:colOff>381000</xdr:colOff>
                <xdr:row>21</xdr:row>
                <xdr:rowOff>9525</xdr:rowOff>
              </to>
            </anchor>
          </objectPr>
        </oleObject>
      </mc:Choice>
      <mc:Fallback>
        <oleObject progId="PowerPoint.Slide.8" shapeId="163841"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13"/>
  <sheetViews>
    <sheetView workbookViewId="0">
      <selection activeCell="F19" sqref="F19"/>
    </sheetView>
  </sheetViews>
  <sheetFormatPr defaultRowHeight="12.75" x14ac:dyDescent="0.2"/>
  <cols>
    <col min="1" max="16384" width="9.140625" style="36"/>
  </cols>
  <sheetData>
    <row r="2" spans="1:17" x14ac:dyDescent="0.2">
      <c r="D2" s="40"/>
    </row>
    <row r="3" spans="1:17" x14ac:dyDescent="0.2">
      <c r="A3" s="47" t="s">
        <v>64</v>
      </c>
      <c r="B3" s="47" t="s">
        <v>65</v>
      </c>
      <c r="C3" s="47" t="s">
        <v>67</v>
      </c>
      <c r="D3" s="47"/>
      <c r="E3" s="47"/>
      <c r="F3" s="47"/>
      <c r="G3" s="47" t="s">
        <v>68</v>
      </c>
      <c r="H3" s="47"/>
      <c r="I3" s="47"/>
      <c r="J3" s="47" t="s">
        <v>101</v>
      </c>
      <c r="K3" s="47"/>
      <c r="L3" s="47"/>
      <c r="M3" s="47"/>
      <c r="N3" s="47"/>
      <c r="O3" s="43"/>
      <c r="P3" s="43"/>
      <c r="Q3" s="43"/>
    </row>
    <row r="4" spans="1:17" ht="15.75" x14ac:dyDescent="0.25">
      <c r="A4" s="43" t="s">
        <v>66</v>
      </c>
      <c r="B4" s="43">
        <v>1</v>
      </c>
      <c r="C4" s="48" t="s">
        <v>70</v>
      </c>
      <c r="D4" s="43"/>
      <c r="E4" s="43"/>
      <c r="F4" s="43"/>
      <c r="G4" s="43"/>
      <c r="H4" s="49" t="s">
        <v>69</v>
      </c>
      <c r="I4" s="43"/>
      <c r="J4" s="43"/>
      <c r="K4" s="50"/>
      <c r="L4" s="43"/>
      <c r="M4" s="43"/>
      <c r="N4" s="43"/>
      <c r="O4" s="43"/>
      <c r="P4" s="43"/>
      <c r="Q4" s="43"/>
    </row>
    <row r="5" spans="1:17" ht="15.75" x14ac:dyDescent="0.25">
      <c r="A5" s="43"/>
      <c r="B5" s="43">
        <v>2</v>
      </c>
      <c r="C5" s="48" t="s">
        <v>70</v>
      </c>
      <c r="D5" s="43"/>
      <c r="E5" s="43"/>
      <c r="F5" s="43"/>
      <c r="G5" s="43"/>
      <c r="H5" s="49">
        <v>4</v>
      </c>
      <c r="I5" s="43"/>
      <c r="J5" s="43"/>
      <c r="K5" s="50"/>
      <c r="L5" s="43"/>
      <c r="M5" s="43"/>
      <c r="N5" s="43"/>
      <c r="O5" s="43"/>
      <c r="P5" s="43"/>
      <c r="Q5" s="43"/>
    </row>
    <row r="6" spans="1:17" ht="15.75" x14ac:dyDescent="0.25">
      <c r="A6" s="43"/>
      <c r="B6" s="43">
        <v>3</v>
      </c>
      <c r="C6" s="48" t="s">
        <v>71</v>
      </c>
      <c r="D6" s="43"/>
      <c r="E6" s="43"/>
      <c r="F6" s="43"/>
      <c r="G6" s="43"/>
      <c r="H6" s="49" t="s">
        <v>69</v>
      </c>
      <c r="I6" s="43"/>
      <c r="J6" s="43"/>
      <c r="K6" s="50"/>
      <c r="L6" s="43"/>
      <c r="M6" s="43"/>
      <c r="N6" s="43"/>
      <c r="O6" s="43"/>
      <c r="P6" s="43"/>
      <c r="Q6" s="43"/>
    </row>
    <row r="7" spans="1:17" ht="15.75" x14ac:dyDescent="0.25">
      <c r="A7" s="43"/>
      <c r="B7" s="43">
        <v>4</v>
      </c>
      <c r="C7" s="48" t="s">
        <v>71</v>
      </c>
      <c r="D7" s="43"/>
      <c r="E7" s="43"/>
      <c r="F7" s="43"/>
      <c r="G7" s="43"/>
      <c r="H7" s="49">
        <v>4</v>
      </c>
      <c r="I7" s="43"/>
      <c r="J7" s="43"/>
      <c r="K7" s="50"/>
      <c r="L7" s="43"/>
      <c r="M7" s="43"/>
      <c r="N7" s="43"/>
      <c r="O7" s="43"/>
      <c r="P7" s="43"/>
      <c r="Q7" s="43"/>
    </row>
    <row r="8" spans="1:17" ht="15.75" x14ac:dyDescent="0.25">
      <c r="A8" s="43"/>
      <c r="B8" s="43">
        <v>5</v>
      </c>
      <c r="C8" s="48" t="s">
        <v>72</v>
      </c>
      <c r="D8" s="43"/>
      <c r="E8" s="43"/>
      <c r="F8" s="43"/>
      <c r="G8" s="43"/>
      <c r="H8" s="49" t="s">
        <v>69</v>
      </c>
      <c r="I8" s="43"/>
      <c r="J8" s="43"/>
      <c r="K8" s="50"/>
      <c r="L8" s="43"/>
      <c r="M8" s="43"/>
      <c r="N8" s="43"/>
      <c r="O8" s="43"/>
      <c r="P8" s="43"/>
      <c r="Q8" s="43"/>
    </row>
    <row r="9" spans="1:17" ht="15.75" x14ac:dyDescent="0.25">
      <c r="A9" s="43"/>
      <c r="B9" s="43">
        <v>6</v>
      </c>
      <c r="C9" s="48" t="s">
        <v>72</v>
      </c>
      <c r="D9" s="43"/>
      <c r="E9" s="43"/>
      <c r="F9" s="43"/>
      <c r="G9" s="43"/>
      <c r="H9" s="49">
        <v>4</v>
      </c>
      <c r="I9" s="43"/>
      <c r="J9" s="43"/>
      <c r="K9" s="50"/>
      <c r="L9" s="43"/>
      <c r="M9" s="43"/>
      <c r="N9" s="43"/>
      <c r="O9" s="43"/>
      <c r="P9" s="43"/>
      <c r="Q9" s="43"/>
    </row>
    <row r="10" spans="1:17" ht="15.75" x14ac:dyDescent="0.25">
      <c r="A10" s="43"/>
      <c r="B10" s="43">
        <v>7</v>
      </c>
      <c r="C10" s="51" t="s">
        <v>73</v>
      </c>
      <c r="D10" s="43"/>
      <c r="E10" s="43"/>
      <c r="F10" s="43"/>
      <c r="G10" s="43"/>
      <c r="H10" s="49" t="s">
        <v>69</v>
      </c>
      <c r="I10" s="43"/>
      <c r="J10" s="43"/>
      <c r="K10" s="50"/>
      <c r="L10" s="43"/>
      <c r="M10" s="43"/>
      <c r="N10" s="43"/>
      <c r="O10" s="43"/>
      <c r="P10" s="43"/>
      <c r="Q10" s="43"/>
    </row>
    <row r="11" spans="1:17" ht="15.75" x14ac:dyDescent="0.25">
      <c r="A11" s="43"/>
      <c r="B11" s="43">
        <v>8</v>
      </c>
      <c r="C11" s="52" t="s">
        <v>73</v>
      </c>
      <c r="D11" s="43"/>
      <c r="E11" s="43"/>
      <c r="F11" s="43"/>
      <c r="G11" s="43"/>
      <c r="H11" s="49">
        <v>4</v>
      </c>
      <c r="I11" s="43"/>
      <c r="J11" s="43"/>
      <c r="K11" s="50"/>
      <c r="L11" s="43"/>
      <c r="M11" s="43"/>
      <c r="N11" s="43"/>
      <c r="O11" s="43"/>
      <c r="P11" s="43"/>
      <c r="Q11" s="43"/>
    </row>
    <row r="12" spans="1:17" ht="15.75" x14ac:dyDescent="0.25">
      <c r="A12" s="43"/>
      <c r="B12" s="43">
        <v>9</v>
      </c>
      <c r="C12" s="52" t="s">
        <v>74</v>
      </c>
      <c r="D12" s="43"/>
      <c r="E12" s="43"/>
      <c r="F12" s="43"/>
      <c r="G12" s="43"/>
      <c r="H12" s="49" t="s">
        <v>69</v>
      </c>
      <c r="I12" s="43"/>
      <c r="J12" s="43"/>
      <c r="K12" s="50"/>
      <c r="L12" s="43"/>
      <c r="M12" s="43"/>
      <c r="N12" s="43"/>
      <c r="O12" s="43"/>
      <c r="P12" s="43"/>
      <c r="Q12" s="43"/>
    </row>
    <row r="13" spans="1:17" ht="15.75" x14ac:dyDescent="0.25">
      <c r="A13" s="43"/>
      <c r="B13" s="43">
        <v>10</v>
      </c>
      <c r="C13" s="51" t="s">
        <v>74</v>
      </c>
      <c r="D13" s="43"/>
      <c r="E13" s="43"/>
      <c r="F13" s="43"/>
      <c r="G13" s="43"/>
      <c r="H13" s="49">
        <v>4</v>
      </c>
      <c r="I13" s="43"/>
      <c r="J13" s="43"/>
      <c r="K13" s="50"/>
      <c r="L13" s="43"/>
      <c r="M13" s="43"/>
      <c r="N13" s="43"/>
      <c r="O13" s="43"/>
      <c r="P13" s="43"/>
      <c r="Q13" s="43"/>
    </row>
  </sheetData>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U18"/>
  <sheetViews>
    <sheetView topLeftCell="A7" workbookViewId="0">
      <selection activeCell="R25" sqref="R25"/>
    </sheetView>
  </sheetViews>
  <sheetFormatPr defaultRowHeight="12.75" x14ac:dyDescent="0.2"/>
  <cols>
    <col min="1" max="1" width="15.7109375" style="36" customWidth="1"/>
    <col min="2" max="5" width="9.140625" style="36"/>
    <col min="6" max="6" width="10.7109375" style="36" customWidth="1"/>
    <col min="7" max="7" width="11.140625" style="36" customWidth="1"/>
    <col min="8" max="16384" width="9.140625" style="36"/>
  </cols>
  <sheetData>
    <row r="2" spans="1:21" x14ac:dyDescent="0.2">
      <c r="A2" s="43"/>
      <c r="B2" s="43" t="s">
        <v>76</v>
      </c>
      <c r="C2" s="43"/>
      <c r="D2" s="45" t="s">
        <v>97</v>
      </c>
      <c r="E2" s="43" t="s">
        <v>81</v>
      </c>
      <c r="F2" s="43" t="s">
        <v>78</v>
      </c>
      <c r="G2" s="43" t="s">
        <v>79</v>
      </c>
      <c r="H2" s="43" t="s">
        <v>75</v>
      </c>
      <c r="I2" s="43"/>
      <c r="J2" s="43" t="s">
        <v>83</v>
      </c>
      <c r="K2" s="43" t="s">
        <v>84</v>
      </c>
      <c r="L2" s="43"/>
      <c r="M2" s="43"/>
      <c r="N2" s="43"/>
      <c r="O2" s="43"/>
      <c r="P2" s="43" t="s">
        <v>85</v>
      </c>
      <c r="Q2" s="43" t="s">
        <v>86</v>
      </c>
    </row>
    <row r="3" spans="1:21" x14ac:dyDescent="0.2">
      <c r="A3" s="43"/>
      <c r="B3" s="43"/>
      <c r="C3" s="43"/>
      <c r="D3" s="43"/>
      <c r="E3" s="43"/>
      <c r="F3" s="43"/>
      <c r="G3" s="43"/>
      <c r="H3" s="43"/>
      <c r="I3" s="43"/>
      <c r="J3" s="43"/>
      <c r="K3" s="43"/>
      <c r="L3" s="43"/>
      <c r="M3" s="43"/>
      <c r="N3" s="43"/>
      <c r="O3" s="43"/>
      <c r="P3" s="43"/>
      <c r="Q3" s="43"/>
    </row>
    <row r="4" spans="1:21" x14ac:dyDescent="0.2">
      <c r="A4" s="43"/>
      <c r="B4" s="43" t="s">
        <v>66</v>
      </c>
      <c r="C4" s="43"/>
      <c r="D4" s="43">
        <v>3.41</v>
      </c>
      <c r="E4" s="43"/>
      <c r="F4" s="43" t="s">
        <v>77</v>
      </c>
      <c r="G4" s="43" t="s">
        <v>80</v>
      </c>
      <c r="H4" s="43"/>
      <c r="I4" s="43" t="s">
        <v>82</v>
      </c>
      <c r="J4" s="43">
        <v>2.72</v>
      </c>
      <c r="K4" s="43">
        <v>1.26</v>
      </c>
      <c r="P4" s="43">
        <v>0.1</v>
      </c>
      <c r="Q4" s="45">
        <f>100*J4*K4*P4</f>
        <v>34.272000000000006</v>
      </c>
    </row>
    <row r="5" spans="1:21" x14ac:dyDescent="0.2">
      <c r="A5" s="43"/>
      <c r="B5" s="43"/>
      <c r="C5" s="43"/>
      <c r="D5" s="43"/>
      <c r="E5" s="43"/>
      <c r="F5" s="44"/>
      <c r="G5" s="44"/>
      <c r="H5" s="43"/>
      <c r="I5" s="43"/>
      <c r="J5" s="43"/>
      <c r="K5" s="43"/>
      <c r="L5" s="43"/>
      <c r="M5" s="43"/>
      <c r="N5" s="43"/>
      <c r="O5" s="43"/>
      <c r="P5" s="43"/>
      <c r="Q5" s="43"/>
    </row>
    <row r="6" spans="1:21" x14ac:dyDescent="0.2">
      <c r="A6" s="43"/>
      <c r="B6" s="43" t="s">
        <v>113</v>
      </c>
      <c r="C6" s="43"/>
      <c r="D6" s="43"/>
      <c r="E6" s="43"/>
      <c r="F6" s="43"/>
      <c r="G6" s="43"/>
      <c r="H6" s="43"/>
      <c r="I6" s="43"/>
      <c r="J6" s="43"/>
      <c r="K6" s="43"/>
      <c r="L6" s="43"/>
      <c r="M6" s="43"/>
      <c r="N6" s="43"/>
      <c r="O6" s="43"/>
      <c r="P6" s="43"/>
      <c r="Q6" s="43"/>
    </row>
    <row r="9" spans="1:21" x14ac:dyDescent="0.2">
      <c r="B9" s="43" t="s">
        <v>100</v>
      </c>
      <c r="F9" s="42"/>
      <c r="G9" s="42"/>
      <c r="K9" s="36" t="s">
        <v>112</v>
      </c>
      <c r="S9" s="36">
        <v>17.14</v>
      </c>
    </row>
    <row r="11" spans="1:21" x14ac:dyDescent="0.2">
      <c r="B11" s="43" t="s">
        <v>98</v>
      </c>
      <c r="N11" s="57" t="s">
        <v>121</v>
      </c>
      <c r="O11" s="58"/>
      <c r="P11" s="58"/>
      <c r="Q11" s="58"/>
      <c r="R11" s="58"/>
      <c r="S11" s="58"/>
      <c r="T11" s="58"/>
      <c r="U11" s="58"/>
    </row>
    <row r="12" spans="1:21" x14ac:dyDescent="0.2">
      <c r="N12" s="58"/>
      <c r="O12" s="58"/>
      <c r="P12" s="58"/>
      <c r="Q12" s="58"/>
      <c r="R12" s="58"/>
      <c r="S12" s="58"/>
      <c r="T12" s="58"/>
      <c r="U12" s="58"/>
    </row>
    <row r="13" spans="1:21" x14ac:dyDescent="0.2">
      <c r="A13" s="40" t="s">
        <v>115</v>
      </c>
      <c r="B13" s="45" t="s">
        <v>92</v>
      </c>
      <c r="D13" s="46" t="s">
        <v>90</v>
      </c>
      <c r="E13" s="46" t="s">
        <v>99</v>
      </c>
      <c r="F13" s="46" t="s">
        <v>105</v>
      </c>
      <c r="G13" s="46" t="s">
        <v>88</v>
      </c>
      <c r="H13" s="46" t="s">
        <v>89</v>
      </c>
      <c r="I13" s="46" t="s">
        <v>11</v>
      </c>
      <c r="J13" s="45" t="s">
        <v>97</v>
      </c>
      <c r="K13" s="46" t="s">
        <v>49</v>
      </c>
      <c r="L13" s="46" t="s">
        <v>2</v>
      </c>
      <c r="M13" s="46" t="s">
        <v>3</v>
      </c>
      <c r="N13" s="59" t="s">
        <v>4</v>
      </c>
      <c r="O13" s="59" t="s">
        <v>5</v>
      </c>
      <c r="P13" s="59" t="s">
        <v>13</v>
      </c>
      <c r="Q13" s="59" t="s">
        <v>87</v>
      </c>
      <c r="R13" s="59" t="s">
        <v>91</v>
      </c>
      <c r="S13" s="59"/>
      <c r="T13" s="57" t="s">
        <v>120</v>
      </c>
      <c r="U13" s="58"/>
    </row>
    <row r="14" spans="1:21" x14ac:dyDescent="0.2">
      <c r="A14" s="36" t="s">
        <v>116</v>
      </c>
      <c r="B14" s="45" t="s">
        <v>103</v>
      </c>
      <c r="D14" s="41">
        <v>1.38</v>
      </c>
      <c r="E14" s="41">
        <v>1.2</v>
      </c>
      <c r="F14" s="53">
        <f>D14+E14</f>
        <v>2.58</v>
      </c>
      <c r="G14" s="41">
        <v>0.8</v>
      </c>
      <c r="H14" s="41">
        <v>4.0616610455479825E-2</v>
      </c>
      <c r="I14" s="41">
        <v>0.128</v>
      </c>
      <c r="J14" s="41">
        <v>3.41</v>
      </c>
      <c r="K14" s="41">
        <v>34.270000000000003</v>
      </c>
      <c r="L14" s="41">
        <v>0.95</v>
      </c>
      <c r="M14" s="41">
        <v>16.170000000000002</v>
      </c>
      <c r="N14" s="60">
        <v>0.95</v>
      </c>
      <c r="O14" s="60">
        <v>16.170000000000002</v>
      </c>
      <c r="P14" s="60">
        <f>N14+O14</f>
        <v>17.12</v>
      </c>
      <c r="Q14" s="60">
        <f>$Q$4/2</f>
        <v>17.136000000000003</v>
      </c>
      <c r="R14" s="60">
        <f>P14+Q14</f>
        <v>34.256</v>
      </c>
      <c r="S14" s="58"/>
      <c r="T14" s="60">
        <f>Q14+Embu_maize_SS!D21</f>
        <v>34.254212942775084</v>
      </c>
      <c r="U14" s="58"/>
    </row>
    <row r="15" spans="1:21" x14ac:dyDescent="0.2">
      <c r="A15" s="36" t="s">
        <v>104</v>
      </c>
      <c r="B15" s="45" t="s">
        <v>102</v>
      </c>
      <c r="D15" s="41">
        <v>1.1000000000000001</v>
      </c>
      <c r="E15" s="41"/>
      <c r="F15" s="53">
        <f>D15+E15</f>
        <v>1.1000000000000001</v>
      </c>
      <c r="G15" s="41">
        <v>0.8</v>
      </c>
      <c r="H15" s="41">
        <v>4.0616610455479825E-2</v>
      </c>
      <c r="I15" s="41">
        <v>0.128</v>
      </c>
      <c r="J15" s="41">
        <v>3.41</v>
      </c>
      <c r="K15" s="41">
        <v>34.270000000000003</v>
      </c>
      <c r="L15" s="41">
        <v>0.95</v>
      </c>
      <c r="M15" s="41">
        <v>16.170000000000002</v>
      </c>
      <c r="N15" s="60">
        <v>0.40322580645161288</v>
      </c>
      <c r="O15" s="60">
        <v>6.8817204301075261</v>
      </c>
      <c r="P15" s="60">
        <v>7.2849462365591391</v>
      </c>
      <c r="Q15" s="60">
        <v>17.135999999999999</v>
      </c>
      <c r="R15" s="60">
        <f>P15+Q15</f>
        <v>24.420946236559139</v>
      </c>
      <c r="S15" s="58"/>
      <c r="T15" s="60">
        <f>Q15+Embu_no!D21</f>
        <v>32.048114162222078</v>
      </c>
      <c r="U15" s="58"/>
    </row>
    <row r="16" spans="1:21" x14ac:dyDescent="0.2">
      <c r="A16" s="36" t="s">
        <v>119</v>
      </c>
      <c r="B16" s="45" t="s">
        <v>118</v>
      </c>
      <c r="D16" s="41">
        <v>1.8660000000000001</v>
      </c>
      <c r="E16" s="41"/>
      <c r="F16" s="53">
        <f>D16</f>
        <v>1.8660000000000001</v>
      </c>
      <c r="G16" s="41">
        <v>0.8</v>
      </c>
      <c r="H16" s="41">
        <v>4.0616610455479825E-2</v>
      </c>
      <c r="I16" s="41">
        <v>0.128</v>
      </c>
      <c r="J16" s="41">
        <v>3.41</v>
      </c>
      <c r="K16" s="41">
        <v>34.270000000000003</v>
      </c>
      <c r="L16" s="41">
        <v>0.95</v>
      </c>
      <c r="M16" s="41">
        <v>16.170000000000002</v>
      </c>
      <c r="N16" s="60">
        <v>0.68548387096774188</v>
      </c>
      <c r="O16" s="60">
        <v>11.698924731182796</v>
      </c>
      <c r="P16" s="60">
        <f>N16+O16</f>
        <v>12.384408602150538</v>
      </c>
      <c r="Q16" s="60">
        <f>$Q$4/2</f>
        <v>17.136000000000003</v>
      </c>
      <c r="R16" s="60">
        <f>P16+Q16</f>
        <v>29.520408602150539</v>
      </c>
      <c r="S16" s="58"/>
      <c r="T16" s="60">
        <f>Q16+'Embu_no_+N'!D21</f>
        <v>33.192017233619936</v>
      </c>
      <c r="U16" s="58"/>
    </row>
    <row r="17" spans="1:21" x14ac:dyDescent="0.2">
      <c r="A17" s="36" t="s">
        <v>114</v>
      </c>
      <c r="B17" s="45" t="s">
        <v>117</v>
      </c>
      <c r="D17" s="41">
        <v>2.9855640000000001</v>
      </c>
      <c r="E17" s="41">
        <v>1.2</v>
      </c>
      <c r="F17" s="53">
        <f>E17+D17</f>
        <v>4.1855640000000003</v>
      </c>
      <c r="G17" s="41">
        <v>0.8</v>
      </c>
      <c r="H17" s="41">
        <v>4.0616610455479825E-2</v>
      </c>
      <c r="I17" s="41">
        <v>0.128</v>
      </c>
      <c r="J17" s="41">
        <v>3.41</v>
      </c>
      <c r="K17" s="41">
        <v>34.270000000000003</v>
      </c>
      <c r="L17" s="41">
        <v>0.95</v>
      </c>
      <c r="M17" s="41">
        <v>16.170000000000002</v>
      </c>
      <c r="N17" s="60">
        <v>1.5342976539589444</v>
      </c>
      <c r="O17" s="60">
        <v>26.185346627565981</v>
      </c>
      <c r="P17" s="60">
        <f>N17+O17</f>
        <v>27.719644281524925</v>
      </c>
      <c r="Q17" s="60">
        <f>$Q$4/2</f>
        <v>17.136000000000003</v>
      </c>
      <c r="R17" s="60">
        <f>P17+Q17</f>
        <v>44.855644281524931</v>
      </c>
      <c r="S17" s="58"/>
      <c r="T17" s="60">
        <f>Q17+Embu_Tit!D21</f>
        <v>36.631992261695629</v>
      </c>
      <c r="U17" s="58"/>
    </row>
    <row r="18" spans="1:21" x14ac:dyDescent="0.2">
      <c r="A18" s="36" t="s">
        <v>122</v>
      </c>
      <c r="B18" s="45" t="s">
        <v>123</v>
      </c>
      <c r="D18" s="41">
        <v>2.9855640000000001</v>
      </c>
      <c r="E18" s="41">
        <v>1.2</v>
      </c>
      <c r="F18" s="53">
        <f>E18+D18</f>
        <v>4.1855640000000003</v>
      </c>
      <c r="G18" s="41">
        <v>0.8</v>
      </c>
      <c r="H18" s="41">
        <v>4.0616610455479825E-2</v>
      </c>
      <c r="I18" s="41">
        <v>0.2</v>
      </c>
      <c r="J18" s="41">
        <v>3.41</v>
      </c>
      <c r="K18" s="41">
        <v>34.270000000000003</v>
      </c>
      <c r="L18" s="41">
        <v>0.95</v>
      </c>
      <c r="M18" s="41">
        <v>16.170000000000002</v>
      </c>
      <c r="N18" s="60">
        <v>1.5344574780058651</v>
      </c>
      <c r="O18" s="60">
        <v>40.918866080156398</v>
      </c>
      <c r="P18" s="60">
        <v>42.453323558162261</v>
      </c>
      <c r="Q18" s="60">
        <f>$Q$4/2</f>
        <v>17.136000000000003</v>
      </c>
      <c r="R18" s="60">
        <f>P18+Q18</f>
        <v>59.589323558162263</v>
      </c>
      <c r="S18" s="60"/>
      <c r="T18" s="60">
        <f>S9+If_h_higher!D21</f>
        <v>39.327676653831425</v>
      </c>
      <c r="U18" s="58"/>
    </row>
  </sheetData>
  <pageMargins left="0.7" right="0.7" top="0.75" bottom="0.75" header="0.3" footer="0.3"/>
  <pageSetup paperSize="9" orientation="portrait" verticalDpi="0"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DT81"/>
  <sheetViews>
    <sheetView topLeftCell="A19" zoomScaleNormal="100" workbookViewId="0">
      <selection activeCell="E15" sqref="E15"/>
    </sheetView>
  </sheetViews>
  <sheetFormatPr defaultRowHeight="12.75" x14ac:dyDescent="0.2"/>
  <cols>
    <col min="6" max="6" width="9.28515625" bestFit="1" customWidth="1"/>
    <col min="7" max="7" width="9.85546875" bestFit="1" customWidth="1"/>
    <col min="8" max="8" width="9.5703125" bestFit="1" customWidth="1"/>
    <col min="41" max="41" width="10.140625" bestFit="1" customWidth="1"/>
  </cols>
  <sheetData>
    <row r="2" spans="1:19" x14ac:dyDescent="0.2">
      <c r="L2" s="17" t="s">
        <v>54</v>
      </c>
    </row>
    <row r="3" spans="1:19" x14ac:dyDescent="0.2">
      <c r="L3" t="s">
        <v>55</v>
      </c>
    </row>
    <row r="4" spans="1:19" x14ac:dyDescent="0.2">
      <c r="L4" t="s">
        <v>56</v>
      </c>
    </row>
    <row r="6" spans="1:19" x14ac:dyDescent="0.2">
      <c r="L6" s="18" t="s">
        <v>57</v>
      </c>
    </row>
    <row r="7" spans="1:19" x14ac:dyDescent="0.2">
      <c r="L7" t="s">
        <v>59</v>
      </c>
    </row>
    <row r="8" spans="1:19" x14ac:dyDescent="0.2">
      <c r="L8" t="s">
        <v>51</v>
      </c>
    </row>
    <row r="9" spans="1:19" x14ac:dyDescent="0.2">
      <c r="B9" t="str">
        <f>'Version &amp; Intro'!$B$3</f>
        <v xml:space="preserve">2012-08-23 Calculating soil C balances based on calculations from Afreclim_1.xlsx and Afallo_1.xlsx </v>
      </c>
      <c r="L9" t="s">
        <v>52</v>
      </c>
    </row>
    <row r="10" spans="1:19" x14ac:dyDescent="0.2">
      <c r="L10" t="s">
        <v>53</v>
      </c>
    </row>
    <row r="11" spans="1:19" x14ac:dyDescent="0.2">
      <c r="L11" t="s">
        <v>58</v>
      </c>
    </row>
    <row r="12" spans="1:19" x14ac:dyDescent="0.2">
      <c r="L12" t="s">
        <v>60</v>
      </c>
    </row>
    <row r="13" spans="1:19" x14ac:dyDescent="0.2">
      <c r="I13" t="s">
        <v>18</v>
      </c>
    </row>
    <row r="14" spans="1:19" ht="15" x14ac:dyDescent="0.3">
      <c r="A14" s="25" t="s">
        <v>14</v>
      </c>
      <c r="B14" s="25" t="s">
        <v>0</v>
      </c>
      <c r="C14" s="25" t="s">
        <v>1</v>
      </c>
      <c r="D14" s="25" t="s">
        <v>11</v>
      </c>
      <c r="E14" s="25" t="s">
        <v>12</v>
      </c>
      <c r="F14" s="25" t="s">
        <v>49</v>
      </c>
      <c r="G14" s="25" t="s">
        <v>2</v>
      </c>
      <c r="H14" s="25" t="s">
        <v>3</v>
      </c>
      <c r="I14" s="4">
        <f>$D$15*($B$15*$E$15*$G$15-$A$15)/(($C$15-$B$15)*$E$15)</f>
        <v>-3.1201755098725061E-4</v>
      </c>
      <c r="K14" s="15" t="s">
        <v>37</v>
      </c>
      <c r="L14" s="15"/>
      <c r="M14" s="15"/>
      <c r="N14" s="14"/>
      <c r="O14" s="3" t="s">
        <v>107</v>
      </c>
      <c r="Q14" s="40">
        <v>17.14</v>
      </c>
      <c r="R14" s="35" t="s">
        <v>111</v>
      </c>
    </row>
    <row r="15" spans="1:19" ht="14.25" x14ac:dyDescent="0.2">
      <c r="A15" s="26">
        <v>2.585</v>
      </c>
      <c r="B15" s="26">
        <v>0.8</v>
      </c>
      <c r="C15" s="26">
        <v>6.0000000000000001E-3</v>
      </c>
      <c r="D15" s="26">
        <v>0.128</v>
      </c>
      <c r="E15" s="26">
        <v>3.41</v>
      </c>
      <c r="F15" s="54">
        <v>17.136000000000003</v>
      </c>
      <c r="G15" s="26">
        <v>0.95</v>
      </c>
      <c r="H15" s="26">
        <v>16.170000000000002</v>
      </c>
      <c r="K15" s="3" t="s">
        <v>39</v>
      </c>
      <c r="L15" s="3" t="s">
        <v>40</v>
      </c>
      <c r="M15" s="3" t="s">
        <v>38</v>
      </c>
    </row>
    <row r="16" spans="1:19" ht="15.75" x14ac:dyDescent="0.25">
      <c r="J16" s="3" t="s">
        <v>27</v>
      </c>
      <c r="K16" s="16">
        <f>AG39</f>
        <v>9.0000000000000155E-6</v>
      </c>
      <c r="L16" s="10">
        <f>AL39</f>
        <v>9.0000000000000155E-6</v>
      </c>
      <c r="M16" s="13" t="e">
        <f>AO39</f>
        <v>#DIV/0!</v>
      </c>
      <c r="O16" s="62" t="s">
        <v>124</v>
      </c>
      <c r="P16" s="61"/>
      <c r="Q16" s="61"/>
      <c r="S16" s="6">
        <f>C18+Q14</f>
        <v>34.259623655913984</v>
      </c>
    </row>
    <row r="17" spans="1:124" x14ac:dyDescent="0.2">
      <c r="A17" s="28" t="s">
        <v>4</v>
      </c>
      <c r="B17" s="28" t="s">
        <v>5</v>
      </c>
      <c r="C17" s="24" t="s">
        <v>13</v>
      </c>
      <c r="F17" s="3"/>
      <c r="G17" s="24" t="s">
        <v>27</v>
      </c>
      <c r="H17" s="24" t="s">
        <v>28</v>
      </c>
      <c r="J17" s="3" t="s">
        <v>28</v>
      </c>
      <c r="K17" s="16">
        <f>AG40</f>
        <v>7.7283999999999864</v>
      </c>
      <c r="L17" s="10">
        <f>AL40</f>
        <v>7.7283999999999864</v>
      </c>
      <c r="M17" s="13" t="e">
        <f>AO40</f>
        <v>#DIV/0!</v>
      </c>
    </row>
    <row r="18" spans="1:124" x14ac:dyDescent="0.2">
      <c r="A18" s="29">
        <f>$A$15/($E$15*$B$15)</f>
        <v>0.94758064516129026</v>
      </c>
      <c r="B18" s="30">
        <f>($D$15*$A$15)/($C$15*$E$15)</f>
        <v>16.172043010752688</v>
      </c>
      <c r="C18" s="30">
        <f>$A$18+$B$18</f>
        <v>17.11962365591398</v>
      </c>
      <c r="E18" s="3" t="s">
        <v>43</v>
      </c>
      <c r="G18" s="31">
        <f>1/$B$15</f>
        <v>1.25</v>
      </c>
      <c r="H18" s="31">
        <f>1/$C$15</f>
        <v>166.66666666666666</v>
      </c>
      <c r="I18" s="6"/>
      <c r="J18" s="3" t="s">
        <v>17</v>
      </c>
      <c r="K18" s="16">
        <f>AG41</f>
        <v>1.0000000000003127E-4</v>
      </c>
      <c r="L18" s="8">
        <f>AL41</f>
        <v>1.0000000000003127E-4</v>
      </c>
      <c r="M18" s="19" t="e">
        <f>AO41</f>
        <v>#DIV/0!</v>
      </c>
    </row>
    <row r="19" spans="1:124" x14ac:dyDescent="0.2">
      <c r="A19" t="s">
        <v>50</v>
      </c>
      <c r="F19" s="3" t="s">
        <v>48</v>
      </c>
      <c r="G19" s="27">
        <f>(1 - EXP(-B15))*100</f>
        <v>55.067103588277845</v>
      </c>
      <c r="H19" s="32">
        <f>(1 - EXP(-C15))*100</f>
        <v>0.59820359460647232</v>
      </c>
    </row>
    <row r="20" spans="1:124" x14ac:dyDescent="0.2">
      <c r="A20" s="3" t="s">
        <v>6</v>
      </c>
      <c r="B20" s="3" t="s">
        <v>7</v>
      </c>
      <c r="C20" s="3" t="s">
        <v>8</v>
      </c>
      <c r="D20" s="3" t="s">
        <v>9</v>
      </c>
      <c r="F20" s="3" t="s">
        <v>44</v>
      </c>
      <c r="G20" s="27">
        <f>LN(0.5)/-$B$15</f>
        <v>0.86643397569993152</v>
      </c>
      <c r="H20" s="27">
        <f>LN(0.5)/-$C$15</f>
        <v>115.52453009332422</v>
      </c>
      <c r="J20" s="3" t="s">
        <v>46</v>
      </c>
      <c r="L20" s="11">
        <f>100*A18/C18</f>
        <v>5.5350553505535043</v>
      </c>
      <c r="M20" t="s">
        <v>47</v>
      </c>
    </row>
    <row r="21" spans="1:124" x14ac:dyDescent="0.2">
      <c r="A21" s="7">
        <v>10</v>
      </c>
      <c r="B21" s="11">
        <f>$A$18+($G$15-$A$18)*EXP(-$B$15*$E$15*A21)</f>
        <v>0.9475806451612937</v>
      </c>
      <c r="C21" s="22">
        <f>$B$18+($H$15-$B$18-$I$14)*EXP(-$C$15*$E$15*A21)+$I$14*EXP(-$B$15*$E$15*A21)</f>
        <v>16.170632297613786</v>
      </c>
      <c r="D21" s="11">
        <f>B21+C21</f>
        <v>17.118212942775081</v>
      </c>
      <c r="I21" s="6"/>
      <c r="J21" s="3"/>
      <c r="K21" s="3"/>
      <c r="L21" s="3"/>
    </row>
    <row r="22" spans="1:124" x14ac:dyDescent="0.2">
      <c r="A22" s="3" t="s">
        <v>20</v>
      </c>
      <c r="L22" t="s">
        <v>45</v>
      </c>
    </row>
    <row r="23" spans="1:124" x14ac:dyDescent="0.2">
      <c r="A23" s="5" t="s">
        <v>32</v>
      </c>
      <c r="B23" s="20">
        <v>0.94699999999999995</v>
      </c>
      <c r="C23" s="20"/>
      <c r="D23" s="20"/>
      <c r="E23" s="20"/>
      <c r="F23" s="20"/>
      <c r="G23" s="20"/>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row>
    <row r="24" spans="1:124" x14ac:dyDescent="0.2">
      <c r="A24" s="5" t="s">
        <v>33</v>
      </c>
      <c r="B24" s="20">
        <v>18.95</v>
      </c>
      <c r="C24" s="20"/>
      <c r="D24" s="20"/>
      <c r="E24" s="20"/>
      <c r="F24" s="20"/>
      <c r="G24" s="20"/>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row>
    <row r="25" spans="1:124" x14ac:dyDescent="0.2">
      <c r="A25" s="35" t="s">
        <v>109</v>
      </c>
      <c r="B25" s="33">
        <f>B26-Q14</f>
        <v>17.130000000000003</v>
      </c>
      <c r="C25" s="33"/>
      <c r="D25" s="33"/>
      <c r="E25" s="33"/>
      <c r="F25" s="33"/>
      <c r="G25" s="33"/>
      <c r="H25" s="33"/>
      <c r="I25" s="33"/>
      <c r="J25" s="33"/>
      <c r="K25" s="33"/>
      <c r="L25" s="34"/>
      <c r="M25" s="20"/>
      <c r="N25" s="20"/>
      <c r="O25" s="20"/>
      <c r="P25" s="20"/>
      <c r="Q25" s="20"/>
      <c r="R25" s="20"/>
      <c r="S25" s="20"/>
      <c r="T25" s="20"/>
      <c r="U25" s="20"/>
      <c r="V25" s="20"/>
      <c r="W25" s="20"/>
      <c r="X25" s="20"/>
      <c r="Y25" s="20"/>
      <c r="Z25" s="20"/>
      <c r="AA25" s="20"/>
      <c r="AB25" s="20"/>
      <c r="AC25" s="20"/>
      <c r="AD25" s="20"/>
      <c r="AE25" s="20"/>
      <c r="AF25" s="20"/>
    </row>
    <row r="26" spans="1:124" x14ac:dyDescent="0.2">
      <c r="A26" s="5" t="s">
        <v>34</v>
      </c>
      <c r="B26" s="55">
        <v>34.270000000000003</v>
      </c>
      <c r="C26" s="55"/>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row>
    <row r="27" spans="1:124" x14ac:dyDescent="0.2">
      <c r="A27" s="9" t="s">
        <v>19</v>
      </c>
      <c r="B27" s="7">
        <v>2003</v>
      </c>
      <c r="C27" s="3">
        <f t="shared" ref="C27:AF27" si="0">B27+1</f>
        <v>2004</v>
      </c>
      <c r="D27" s="3">
        <f t="shared" si="0"/>
        <v>2005</v>
      </c>
      <c r="E27" s="3">
        <f t="shared" si="0"/>
        <v>2006</v>
      </c>
      <c r="F27" s="3">
        <f t="shared" si="0"/>
        <v>2007</v>
      </c>
      <c r="G27" s="3">
        <f t="shared" si="0"/>
        <v>2008</v>
      </c>
      <c r="H27" s="3">
        <f t="shared" si="0"/>
        <v>2009</v>
      </c>
      <c r="I27" s="3">
        <f t="shared" si="0"/>
        <v>2010</v>
      </c>
      <c r="J27" s="3">
        <f t="shared" si="0"/>
        <v>2011</v>
      </c>
      <c r="K27" s="3">
        <f t="shared" si="0"/>
        <v>2012</v>
      </c>
      <c r="L27" s="3">
        <f t="shared" si="0"/>
        <v>2013</v>
      </c>
      <c r="M27" s="3">
        <f t="shared" si="0"/>
        <v>2014</v>
      </c>
      <c r="N27" s="3">
        <f t="shared" si="0"/>
        <v>2015</v>
      </c>
      <c r="O27" s="3">
        <f t="shared" si="0"/>
        <v>2016</v>
      </c>
      <c r="P27" s="3">
        <f t="shared" si="0"/>
        <v>2017</v>
      </c>
      <c r="Q27" s="3">
        <f t="shared" si="0"/>
        <v>2018</v>
      </c>
      <c r="R27" s="3">
        <f t="shared" si="0"/>
        <v>2019</v>
      </c>
      <c r="S27" s="3">
        <f t="shared" si="0"/>
        <v>2020</v>
      </c>
      <c r="T27" s="3">
        <f t="shared" si="0"/>
        <v>2021</v>
      </c>
      <c r="U27" s="3">
        <f t="shared" si="0"/>
        <v>2022</v>
      </c>
      <c r="V27" s="3">
        <f t="shared" si="0"/>
        <v>2023</v>
      </c>
      <c r="W27" s="3">
        <f t="shared" si="0"/>
        <v>2024</v>
      </c>
      <c r="X27" s="3">
        <f t="shared" si="0"/>
        <v>2025</v>
      </c>
      <c r="Y27" s="3">
        <f t="shared" si="0"/>
        <v>2026</v>
      </c>
      <c r="Z27" s="3">
        <f t="shared" si="0"/>
        <v>2027</v>
      </c>
      <c r="AA27" s="3">
        <f t="shared" si="0"/>
        <v>2028</v>
      </c>
      <c r="AB27" s="3">
        <f t="shared" si="0"/>
        <v>2029</v>
      </c>
      <c r="AC27" s="3">
        <f t="shared" si="0"/>
        <v>2030</v>
      </c>
      <c r="AD27" s="3">
        <f t="shared" si="0"/>
        <v>2031</v>
      </c>
      <c r="AE27" s="3">
        <f t="shared" si="0"/>
        <v>2032</v>
      </c>
      <c r="AF27" s="3">
        <f t="shared" si="0"/>
        <v>2033</v>
      </c>
    </row>
    <row r="28" spans="1:124" x14ac:dyDescent="0.2">
      <c r="A28" s="9" t="s">
        <v>10</v>
      </c>
      <c r="B28" s="3">
        <v>0</v>
      </c>
      <c r="C28" s="3">
        <v>1</v>
      </c>
      <c r="D28" s="3">
        <v>2</v>
      </c>
      <c r="E28" s="3">
        <v>3</v>
      </c>
      <c r="F28" s="3">
        <v>4</v>
      </c>
      <c r="G28" s="3">
        <v>5</v>
      </c>
      <c r="H28" s="3">
        <v>6</v>
      </c>
      <c r="I28" s="3">
        <v>7</v>
      </c>
      <c r="J28" s="3">
        <v>8</v>
      </c>
      <c r="K28" s="3">
        <v>9</v>
      </c>
      <c r="L28" s="3">
        <v>10</v>
      </c>
      <c r="M28" s="3">
        <v>11</v>
      </c>
      <c r="N28" s="3">
        <v>12</v>
      </c>
      <c r="O28" s="3">
        <v>13</v>
      </c>
      <c r="P28" s="3">
        <v>14</v>
      </c>
      <c r="Q28" s="3">
        <v>15</v>
      </c>
      <c r="R28" s="3">
        <v>16</v>
      </c>
      <c r="S28" s="3">
        <v>17</v>
      </c>
      <c r="T28" s="3">
        <v>18</v>
      </c>
      <c r="U28" s="3">
        <v>19</v>
      </c>
      <c r="V28" s="3">
        <v>20</v>
      </c>
      <c r="W28" s="3">
        <v>21</v>
      </c>
      <c r="X28" s="3">
        <v>22</v>
      </c>
      <c r="Y28" s="3">
        <v>23</v>
      </c>
      <c r="Z28" s="3">
        <v>24</v>
      </c>
      <c r="AA28" s="3">
        <v>25</v>
      </c>
      <c r="AB28" s="3">
        <v>26</v>
      </c>
      <c r="AC28" s="3">
        <v>27</v>
      </c>
      <c r="AD28" s="3">
        <v>28</v>
      </c>
      <c r="AE28" s="3">
        <v>29</v>
      </c>
      <c r="AF28" s="3">
        <v>30</v>
      </c>
      <c r="AG28" s="3">
        <v>31</v>
      </c>
      <c r="AH28" s="3">
        <v>32</v>
      </c>
      <c r="AI28" s="3">
        <v>33</v>
      </c>
      <c r="AJ28" s="3">
        <v>34</v>
      </c>
      <c r="AK28" s="3">
        <v>35</v>
      </c>
      <c r="AL28" s="3">
        <v>36</v>
      </c>
      <c r="AM28" s="3">
        <v>37</v>
      </c>
      <c r="AN28" s="3">
        <v>38</v>
      </c>
      <c r="AO28" s="3">
        <v>39</v>
      </c>
      <c r="AP28" s="3">
        <v>40</v>
      </c>
      <c r="AQ28" s="3">
        <v>41</v>
      </c>
      <c r="AR28" s="3">
        <v>42</v>
      </c>
      <c r="AS28" s="3">
        <v>43</v>
      </c>
      <c r="AT28" s="3">
        <v>44</v>
      </c>
      <c r="AU28" s="3">
        <v>45</v>
      </c>
      <c r="AV28" s="3">
        <v>46</v>
      </c>
      <c r="AW28" s="3">
        <v>47</v>
      </c>
      <c r="AX28" s="3">
        <v>48</v>
      </c>
      <c r="AY28" s="3">
        <v>49</v>
      </c>
      <c r="AZ28" s="3">
        <v>50</v>
      </c>
      <c r="BA28" s="3">
        <v>51</v>
      </c>
      <c r="BB28" s="3">
        <v>52</v>
      </c>
      <c r="BC28" s="3">
        <v>53</v>
      </c>
      <c r="BD28" s="3">
        <v>54</v>
      </c>
      <c r="BE28" s="3">
        <v>55</v>
      </c>
      <c r="BF28" s="3">
        <v>56</v>
      </c>
      <c r="BG28" s="3">
        <v>57</v>
      </c>
      <c r="BH28" s="3">
        <v>58</v>
      </c>
      <c r="BI28" s="3">
        <v>59</v>
      </c>
      <c r="BJ28" s="3">
        <v>60</v>
      </c>
      <c r="BK28" s="3">
        <v>61</v>
      </c>
      <c r="BL28" s="3">
        <v>62</v>
      </c>
      <c r="BM28" s="3">
        <v>63</v>
      </c>
      <c r="BN28" s="3">
        <v>64</v>
      </c>
      <c r="BO28" s="3">
        <v>65</v>
      </c>
      <c r="BP28" s="3">
        <v>66</v>
      </c>
      <c r="BQ28" s="3">
        <v>67</v>
      </c>
      <c r="BR28" s="3">
        <v>68</v>
      </c>
      <c r="BS28" s="3">
        <v>69</v>
      </c>
      <c r="BT28" s="3">
        <v>70</v>
      </c>
      <c r="BU28" s="3">
        <v>71</v>
      </c>
      <c r="BV28" s="3">
        <v>72</v>
      </c>
      <c r="BW28" s="3">
        <v>73</v>
      </c>
      <c r="BX28" s="3">
        <v>74</v>
      </c>
      <c r="BY28" s="3">
        <v>75</v>
      </c>
      <c r="BZ28" s="3">
        <v>76</v>
      </c>
      <c r="CA28" s="3">
        <v>77</v>
      </c>
      <c r="CB28" s="3">
        <v>78</v>
      </c>
      <c r="CC28" s="3">
        <v>79</v>
      </c>
      <c r="CD28" s="3">
        <v>80</v>
      </c>
      <c r="CE28" s="3">
        <v>81</v>
      </c>
      <c r="CF28" s="3">
        <v>82</v>
      </c>
      <c r="CG28" s="3">
        <v>83</v>
      </c>
      <c r="CH28" s="3">
        <v>84</v>
      </c>
      <c r="CI28" s="3">
        <v>85</v>
      </c>
      <c r="CJ28" s="3">
        <v>86</v>
      </c>
      <c r="CK28" s="3">
        <v>87</v>
      </c>
      <c r="CL28" s="3">
        <v>88</v>
      </c>
      <c r="CM28" s="3">
        <v>89</v>
      </c>
      <c r="CN28" s="3">
        <v>90</v>
      </c>
      <c r="CO28" s="3">
        <v>91</v>
      </c>
      <c r="CP28" s="3">
        <v>92</v>
      </c>
      <c r="CQ28" s="3">
        <v>93</v>
      </c>
      <c r="CR28" s="3">
        <v>94</v>
      </c>
      <c r="CS28" s="3">
        <v>95</v>
      </c>
      <c r="CT28" s="3">
        <v>96</v>
      </c>
      <c r="CU28" s="3">
        <v>97</v>
      </c>
      <c r="CV28" s="3">
        <v>98</v>
      </c>
      <c r="CW28" s="3">
        <v>99</v>
      </c>
      <c r="CX28" s="3">
        <v>100</v>
      </c>
      <c r="CY28" s="3"/>
      <c r="CZ28" s="3"/>
      <c r="DA28" s="3"/>
      <c r="DB28" s="3"/>
      <c r="DC28" s="3"/>
      <c r="DD28" s="3"/>
      <c r="DE28" s="3"/>
      <c r="DF28" s="3"/>
      <c r="DG28" s="3"/>
      <c r="DH28" s="3"/>
      <c r="DI28" s="3"/>
      <c r="DJ28" s="3"/>
      <c r="DK28" s="3"/>
      <c r="DL28" s="3"/>
      <c r="DM28" s="3"/>
      <c r="DN28" s="3"/>
      <c r="DO28" s="3"/>
      <c r="DP28" s="3"/>
      <c r="DQ28" s="3"/>
      <c r="DR28" s="3"/>
      <c r="DS28" s="3"/>
      <c r="DT28" s="3"/>
    </row>
    <row r="30" spans="1:124" x14ac:dyDescent="0.2">
      <c r="A30" s="3" t="s">
        <v>15</v>
      </c>
      <c r="B30" s="11">
        <f t="shared" ref="B30:AG30" si="1">$A$18+($G$15-$A$18)*EXP(-$B$15*$E$15*B$28)</f>
        <v>0.95</v>
      </c>
      <c r="C30" s="11">
        <f t="shared" si="1"/>
        <v>0.94773874965832183</v>
      </c>
      <c r="D30" s="11">
        <f t="shared" si="1"/>
        <v>0.94759097726784269</v>
      </c>
      <c r="E30" s="11">
        <f t="shared" si="1"/>
        <v>0.94758132036299425</v>
      </c>
      <c r="F30" s="11">
        <f t="shared" si="1"/>
        <v>0.94758068928562622</v>
      </c>
      <c r="G30" s="11">
        <f t="shared" si="1"/>
        <v>0.94758064804480935</v>
      </c>
      <c r="H30" s="11">
        <f t="shared" si="1"/>
        <v>0.94758064534972786</v>
      </c>
      <c r="I30" s="11">
        <f t="shared" si="1"/>
        <v>0.94758064517360463</v>
      </c>
      <c r="J30" s="11">
        <f t="shared" si="1"/>
        <v>0.94758064516209495</v>
      </c>
      <c r="K30" s="11">
        <f t="shared" si="1"/>
        <v>0.94758064516134288</v>
      </c>
      <c r="L30" s="11">
        <f t="shared" si="1"/>
        <v>0.9475806451612937</v>
      </c>
      <c r="M30" s="11">
        <f t="shared" si="1"/>
        <v>0.94758064516129048</v>
      </c>
      <c r="N30" s="11">
        <f t="shared" si="1"/>
        <v>0.94758064516129026</v>
      </c>
      <c r="O30" s="11">
        <f t="shared" si="1"/>
        <v>0.94758064516129026</v>
      </c>
      <c r="P30" s="11">
        <f t="shared" si="1"/>
        <v>0.94758064516129026</v>
      </c>
      <c r="Q30" s="11">
        <f t="shared" si="1"/>
        <v>0.94758064516129026</v>
      </c>
      <c r="R30" s="11">
        <f t="shared" si="1"/>
        <v>0.94758064516129026</v>
      </c>
      <c r="S30" s="11">
        <f t="shared" si="1"/>
        <v>0.94758064516129026</v>
      </c>
      <c r="T30" s="11">
        <f t="shared" si="1"/>
        <v>0.94758064516129026</v>
      </c>
      <c r="U30" s="11">
        <f t="shared" si="1"/>
        <v>0.94758064516129026</v>
      </c>
      <c r="V30" s="11">
        <f t="shared" si="1"/>
        <v>0.94758064516129026</v>
      </c>
      <c r="W30" s="11">
        <f t="shared" si="1"/>
        <v>0.94758064516129026</v>
      </c>
      <c r="X30" s="11">
        <f t="shared" si="1"/>
        <v>0.94758064516129026</v>
      </c>
      <c r="Y30" s="11">
        <f t="shared" si="1"/>
        <v>0.94758064516129026</v>
      </c>
      <c r="Z30" s="11">
        <f t="shared" si="1"/>
        <v>0.94758064516129026</v>
      </c>
      <c r="AA30" s="11">
        <f t="shared" si="1"/>
        <v>0.94758064516129026</v>
      </c>
      <c r="AB30" s="11">
        <f t="shared" si="1"/>
        <v>0.94758064516129026</v>
      </c>
      <c r="AC30" s="11">
        <f t="shared" si="1"/>
        <v>0.94758064516129026</v>
      </c>
      <c r="AD30" s="11">
        <f t="shared" si="1"/>
        <v>0.94758064516129026</v>
      </c>
      <c r="AE30" s="11">
        <f t="shared" si="1"/>
        <v>0.94758064516129026</v>
      </c>
      <c r="AF30" s="11">
        <f t="shared" si="1"/>
        <v>0.94758064516129026</v>
      </c>
      <c r="AG30" s="11">
        <f t="shared" si="1"/>
        <v>0.94758064516129026</v>
      </c>
      <c r="AH30" s="11">
        <f t="shared" ref="AH30:BM30" si="2">$A$18+($G$15-$A$18)*EXP(-$B$15*$E$15*AH$28)</f>
        <v>0.94758064516129026</v>
      </c>
      <c r="AI30" s="11">
        <f t="shared" si="2"/>
        <v>0.94758064516129026</v>
      </c>
      <c r="AJ30" s="11">
        <f t="shared" si="2"/>
        <v>0.94758064516129026</v>
      </c>
      <c r="AK30" s="11">
        <f t="shared" si="2"/>
        <v>0.94758064516129026</v>
      </c>
      <c r="AL30" s="11">
        <f t="shared" si="2"/>
        <v>0.94758064516129026</v>
      </c>
      <c r="AM30" s="11">
        <f t="shared" si="2"/>
        <v>0.94758064516129026</v>
      </c>
      <c r="AN30" s="11">
        <f t="shared" si="2"/>
        <v>0.94758064516129026</v>
      </c>
      <c r="AO30" s="11">
        <f t="shared" si="2"/>
        <v>0.94758064516129026</v>
      </c>
      <c r="AP30" s="11">
        <f t="shared" si="2"/>
        <v>0.94758064516129026</v>
      </c>
      <c r="AQ30" s="11">
        <f t="shared" si="2"/>
        <v>0.94758064516129026</v>
      </c>
      <c r="AR30" s="11">
        <f t="shared" si="2"/>
        <v>0.94758064516129026</v>
      </c>
      <c r="AS30" s="11">
        <f t="shared" si="2"/>
        <v>0.94758064516129026</v>
      </c>
      <c r="AT30" s="11">
        <f t="shared" si="2"/>
        <v>0.94758064516129026</v>
      </c>
      <c r="AU30" s="11">
        <f t="shared" si="2"/>
        <v>0.94758064516129026</v>
      </c>
      <c r="AV30" s="11">
        <f t="shared" si="2"/>
        <v>0.94758064516129026</v>
      </c>
      <c r="AW30" s="11">
        <f t="shared" si="2"/>
        <v>0.94758064516129026</v>
      </c>
      <c r="AX30" s="11">
        <f t="shared" si="2"/>
        <v>0.94758064516129026</v>
      </c>
      <c r="AY30" s="11">
        <f t="shared" si="2"/>
        <v>0.94758064516129026</v>
      </c>
      <c r="AZ30" s="11">
        <f t="shared" si="2"/>
        <v>0.94758064516129026</v>
      </c>
      <c r="BA30" s="11">
        <f t="shared" si="2"/>
        <v>0.94758064516129026</v>
      </c>
      <c r="BB30" s="11">
        <f t="shared" si="2"/>
        <v>0.94758064516129026</v>
      </c>
      <c r="BC30" s="11">
        <f t="shared" si="2"/>
        <v>0.94758064516129026</v>
      </c>
      <c r="BD30" s="11">
        <f t="shared" si="2"/>
        <v>0.94758064516129026</v>
      </c>
      <c r="BE30" s="11">
        <f t="shared" si="2"/>
        <v>0.94758064516129026</v>
      </c>
      <c r="BF30" s="11">
        <f t="shared" si="2"/>
        <v>0.94758064516129026</v>
      </c>
      <c r="BG30" s="11">
        <f t="shared" si="2"/>
        <v>0.94758064516129026</v>
      </c>
      <c r="BH30" s="11">
        <f t="shared" si="2"/>
        <v>0.94758064516129026</v>
      </c>
      <c r="BI30" s="11">
        <f t="shared" si="2"/>
        <v>0.94758064516129026</v>
      </c>
      <c r="BJ30" s="11">
        <f t="shared" si="2"/>
        <v>0.94758064516129026</v>
      </c>
      <c r="BK30" s="11">
        <f t="shared" si="2"/>
        <v>0.94758064516129026</v>
      </c>
      <c r="BL30" s="11">
        <f t="shared" si="2"/>
        <v>0.94758064516129026</v>
      </c>
      <c r="BM30" s="11">
        <f t="shared" si="2"/>
        <v>0.94758064516129026</v>
      </c>
      <c r="BN30" s="11">
        <f t="shared" ref="BN30:CX30" si="3">$A$18+($G$15-$A$18)*EXP(-$B$15*$E$15*BN$28)</f>
        <v>0.94758064516129026</v>
      </c>
      <c r="BO30" s="11">
        <f t="shared" si="3"/>
        <v>0.94758064516129026</v>
      </c>
      <c r="BP30" s="11">
        <f t="shared" si="3"/>
        <v>0.94758064516129026</v>
      </c>
      <c r="BQ30" s="11">
        <f t="shared" si="3"/>
        <v>0.94758064516129026</v>
      </c>
      <c r="BR30" s="11">
        <f t="shared" si="3"/>
        <v>0.94758064516129026</v>
      </c>
      <c r="BS30" s="11">
        <f t="shared" si="3"/>
        <v>0.94758064516129026</v>
      </c>
      <c r="BT30" s="11">
        <f t="shared" si="3"/>
        <v>0.94758064516129026</v>
      </c>
      <c r="BU30" s="11">
        <f t="shared" si="3"/>
        <v>0.94758064516129026</v>
      </c>
      <c r="BV30" s="11">
        <f t="shared" si="3"/>
        <v>0.94758064516129026</v>
      </c>
      <c r="BW30" s="11">
        <f t="shared" si="3"/>
        <v>0.94758064516129026</v>
      </c>
      <c r="BX30" s="11">
        <f t="shared" si="3"/>
        <v>0.94758064516129026</v>
      </c>
      <c r="BY30" s="11">
        <f t="shared" si="3"/>
        <v>0.94758064516129026</v>
      </c>
      <c r="BZ30" s="11">
        <f t="shared" si="3"/>
        <v>0.94758064516129026</v>
      </c>
      <c r="CA30" s="11">
        <f t="shared" si="3"/>
        <v>0.94758064516129026</v>
      </c>
      <c r="CB30" s="11">
        <f t="shared" si="3"/>
        <v>0.94758064516129026</v>
      </c>
      <c r="CC30" s="11">
        <f t="shared" si="3"/>
        <v>0.94758064516129026</v>
      </c>
      <c r="CD30" s="11">
        <f t="shared" si="3"/>
        <v>0.94758064516129026</v>
      </c>
      <c r="CE30" s="11">
        <f t="shared" si="3"/>
        <v>0.94758064516129026</v>
      </c>
      <c r="CF30" s="11">
        <f t="shared" si="3"/>
        <v>0.94758064516129026</v>
      </c>
      <c r="CG30" s="11">
        <f t="shared" si="3"/>
        <v>0.94758064516129026</v>
      </c>
      <c r="CH30" s="11">
        <f t="shared" si="3"/>
        <v>0.94758064516129026</v>
      </c>
      <c r="CI30" s="11">
        <f t="shared" si="3"/>
        <v>0.94758064516129026</v>
      </c>
      <c r="CJ30" s="11">
        <f t="shared" si="3"/>
        <v>0.94758064516129026</v>
      </c>
      <c r="CK30" s="11">
        <f t="shared" si="3"/>
        <v>0.94758064516129026</v>
      </c>
      <c r="CL30" s="11">
        <f t="shared" si="3"/>
        <v>0.94758064516129026</v>
      </c>
      <c r="CM30" s="11">
        <f t="shared" si="3"/>
        <v>0.94758064516129026</v>
      </c>
      <c r="CN30" s="11">
        <f t="shared" si="3"/>
        <v>0.94758064516129026</v>
      </c>
      <c r="CO30" s="11">
        <f t="shared" si="3"/>
        <v>0.94758064516129026</v>
      </c>
      <c r="CP30" s="11">
        <f t="shared" si="3"/>
        <v>0.94758064516129026</v>
      </c>
      <c r="CQ30" s="11">
        <f t="shared" si="3"/>
        <v>0.94758064516129026</v>
      </c>
      <c r="CR30" s="11">
        <f t="shared" si="3"/>
        <v>0.94758064516129026</v>
      </c>
      <c r="CS30" s="11">
        <f t="shared" si="3"/>
        <v>0.94758064516129026</v>
      </c>
      <c r="CT30" s="11">
        <f t="shared" si="3"/>
        <v>0.94758064516129026</v>
      </c>
      <c r="CU30" s="11">
        <f t="shared" si="3"/>
        <v>0.94758064516129026</v>
      </c>
      <c r="CV30" s="11">
        <f t="shared" si="3"/>
        <v>0.94758064516129026</v>
      </c>
      <c r="CW30" s="11">
        <f t="shared" si="3"/>
        <v>0.94758064516129026</v>
      </c>
      <c r="CX30" s="11">
        <f t="shared" si="3"/>
        <v>0.94758064516129026</v>
      </c>
    </row>
    <row r="31" spans="1:124" x14ac:dyDescent="0.2">
      <c r="A31" s="3" t="s">
        <v>16</v>
      </c>
      <c r="B31" s="11">
        <f t="shared" ref="B31:AG31" si="4">$B$18+($H$15-$B$18-$I$14)*EXP(-$C$15*$E$15*B$28)+$I$14*EXP(-$B$15*$E$15*B$28)</f>
        <v>16.170000000000002</v>
      </c>
      <c r="C31" s="11">
        <f t="shared" si="4"/>
        <v>16.170326683520432</v>
      </c>
      <c r="D31" s="11">
        <f t="shared" si="4"/>
        <v>16.170380087628608</v>
      </c>
      <c r="E31" s="11">
        <f t="shared" si="4"/>
        <v>16.170414983776439</v>
      </c>
      <c r="F31" s="11">
        <f t="shared" si="4"/>
        <v>16.170448034389782</v>
      </c>
      <c r="G31" s="11">
        <f t="shared" si="4"/>
        <v>16.170480341237006</v>
      </c>
      <c r="H31" s="11">
        <f t="shared" si="4"/>
        <v>16.170511988938845</v>
      </c>
      <c r="I31" s="11">
        <f t="shared" si="4"/>
        <v>16.17054299538998</v>
      </c>
      <c r="J31" s="11">
        <f t="shared" si="4"/>
        <v>16.170573373874149</v>
      </c>
      <c r="K31" s="11">
        <f t="shared" si="4"/>
        <v>16.170603137128424</v>
      </c>
      <c r="L31" s="11">
        <f t="shared" si="4"/>
        <v>16.170632297613786</v>
      </c>
      <c r="M31" s="11">
        <f t="shared" si="4"/>
        <v>16.170660867537649</v>
      </c>
      <c r="N31" s="11">
        <f t="shared" si="4"/>
        <v>16.170688858860149</v>
      </c>
      <c r="O31" s="11">
        <f t="shared" si="4"/>
        <v>16.170716283299186</v>
      </c>
      <c r="P31" s="11">
        <f t="shared" si="4"/>
        <v>16.170743152335341</v>
      </c>
      <c r="Q31" s="11">
        <f t="shared" si="4"/>
        <v>16.170769477216705</v>
      </c>
      <c r="R31" s="11">
        <f t="shared" si="4"/>
        <v>16.170795268963559</v>
      </c>
      <c r="S31" s="11">
        <f t="shared" si="4"/>
        <v>16.170820538373007</v>
      </c>
      <c r="T31" s="11">
        <f t="shared" si="4"/>
        <v>16.170845296023483</v>
      </c>
      <c r="U31" s="11">
        <f t="shared" si="4"/>
        <v>16.170869552279193</v>
      </c>
      <c r="V31" s="11">
        <f t="shared" si="4"/>
        <v>16.170893317294432</v>
      </c>
      <c r="W31" s="11">
        <f t="shared" si="4"/>
        <v>16.170916601017868</v>
      </c>
      <c r="X31" s="11">
        <f t="shared" si="4"/>
        <v>16.17093941319667</v>
      </c>
      <c r="Y31" s="11">
        <f t="shared" si="4"/>
        <v>16.170961763380621</v>
      </c>
      <c r="Z31" s="11">
        <f t="shared" si="4"/>
        <v>16.170983660926087</v>
      </c>
      <c r="AA31" s="11">
        <f t="shared" si="4"/>
        <v>16.171005114999961</v>
      </c>
      <c r="AB31" s="11">
        <f t="shared" si="4"/>
        <v>16.171026134583471</v>
      </c>
      <c r="AC31" s="11">
        <f t="shared" si="4"/>
        <v>16.171046728475975</v>
      </c>
      <c r="AD31" s="11">
        <f t="shared" si="4"/>
        <v>16.171066905298613</v>
      </c>
      <c r="AE31" s="11">
        <f t="shared" si="4"/>
        <v>16.171086673497928</v>
      </c>
      <c r="AF31" s="11">
        <f t="shared" si="4"/>
        <v>16.171106041349411</v>
      </c>
      <c r="AG31" s="11">
        <f t="shared" si="4"/>
        <v>16.17112501696095</v>
      </c>
      <c r="AH31" s="11">
        <f t="shared" ref="AH31:BM31" si="5">$B$18+($H$15-$B$18-$I$14)*EXP(-$C$15*$E$15*AH$28)+$I$14*EXP(-$B$15*$E$15*AH$28)</f>
        <v>16.171143608276232</v>
      </c>
      <c r="AI31" s="11">
        <f t="shared" si="5"/>
        <v>16.171161823078073</v>
      </c>
      <c r="AJ31" s="11">
        <f t="shared" si="5"/>
        <v>16.171179668991662</v>
      </c>
      <c r="AK31" s="11">
        <f t="shared" si="5"/>
        <v>16.171197153487768</v>
      </c>
      <c r="AL31" s="11">
        <f t="shared" si="5"/>
        <v>16.171214283885856</v>
      </c>
      <c r="AM31" s="11">
        <f t="shared" si="5"/>
        <v>16.171231067357166</v>
      </c>
      <c r="AN31" s="11">
        <f t="shared" si="5"/>
        <v>16.171247510927692</v>
      </c>
      <c r="AO31" s="11">
        <f t="shared" si="5"/>
        <v>16.171263621481149</v>
      </c>
      <c r="AP31" s="11">
        <f t="shared" si="5"/>
        <v>16.171279405761833</v>
      </c>
      <c r="AQ31" s="11">
        <f t="shared" si="5"/>
        <v>16.171294870377459</v>
      </c>
      <c r="AR31" s="11">
        <f t="shared" si="5"/>
        <v>16.171310021801922</v>
      </c>
      <c r="AS31" s="11">
        <f t="shared" si="5"/>
        <v>16.171324866378001</v>
      </c>
      <c r="AT31" s="11">
        <f t="shared" si="5"/>
        <v>16.17133941032003</v>
      </c>
      <c r="AU31" s="11">
        <f t="shared" si="5"/>
        <v>16.17135365971648</v>
      </c>
      <c r="AV31" s="11">
        <f t="shared" si="5"/>
        <v>16.171367620532521</v>
      </c>
      <c r="AW31" s="11">
        <f t="shared" si="5"/>
        <v>16.17138129861252</v>
      </c>
      <c r="AX31" s="11">
        <f t="shared" si="5"/>
        <v>16.17139469968248</v>
      </c>
      <c r="AY31" s="11">
        <f t="shared" si="5"/>
        <v>16.171407829352436</v>
      </c>
      <c r="AZ31" s="11">
        <f t="shared" si="5"/>
        <v>16.171420693118815</v>
      </c>
      <c r="BA31" s="11">
        <f t="shared" si="5"/>
        <v>16.171433296366725</v>
      </c>
      <c r="BB31" s="11">
        <f t="shared" si="5"/>
        <v>16.171445644372216</v>
      </c>
      <c r="BC31" s="11">
        <f t="shared" si="5"/>
        <v>16.17145774230449</v>
      </c>
      <c r="BD31" s="11">
        <f t="shared" si="5"/>
        <v>16.171469595228054</v>
      </c>
      <c r="BE31" s="11">
        <f t="shared" si="5"/>
        <v>16.171481208104854</v>
      </c>
      <c r="BF31" s="11">
        <f t="shared" si="5"/>
        <v>16.171492585796344</v>
      </c>
      <c r="BG31" s="11">
        <f t="shared" si="5"/>
        <v>16.171503733065524</v>
      </c>
      <c r="BH31" s="11">
        <f t="shared" si="5"/>
        <v>16.171514654578935</v>
      </c>
      <c r="BI31" s="11">
        <f t="shared" si="5"/>
        <v>16.171525354908606</v>
      </c>
      <c r="BJ31" s="11">
        <f t="shared" si="5"/>
        <v>16.171535838533977</v>
      </c>
      <c r="BK31" s="11">
        <f t="shared" si="5"/>
        <v>16.171546109843771</v>
      </c>
      <c r="BL31" s="11">
        <f t="shared" si="5"/>
        <v>16.171556173137819</v>
      </c>
      <c r="BM31" s="11">
        <f t="shared" si="5"/>
        <v>16.171566032628888</v>
      </c>
      <c r="BN31" s="11">
        <f t="shared" ref="BN31:CX31" si="6">$B$18+($H$15-$B$18-$I$14)*EXP(-$C$15*$E$15*BN$28)+$I$14*EXP(-$B$15*$E$15*BN$28)</f>
        <v>16.171575692444414</v>
      </c>
      <c r="BO31" s="11">
        <f t="shared" si="6"/>
        <v>16.17158515662825</v>
      </c>
      <c r="BP31" s="11">
        <f t="shared" si="6"/>
        <v>16.171594429142356</v>
      </c>
      <c r="BQ31" s="11">
        <f t="shared" si="6"/>
        <v>16.17160351386844</v>
      </c>
      <c r="BR31" s="11">
        <f t="shared" si="6"/>
        <v>16.171612414609619</v>
      </c>
      <c r="BS31" s="11">
        <f t="shared" si="6"/>
        <v>16.171621135091964</v>
      </c>
      <c r="BT31" s="11">
        <f t="shared" si="6"/>
        <v>16.171629678966106</v>
      </c>
      <c r="BU31" s="11">
        <f t="shared" si="6"/>
        <v>16.171638049808731</v>
      </c>
      <c r="BV31" s="11">
        <f t="shared" si="6"/>
        <v>16.171646251124091</v>
      </c>
      <c r="BW31" s="11">
        <f t="shared" si="6"/>
        <v>16.171654286345476</v>
      </c>
      <c r="BX31" s="11">
        <f t="shared" si="6"/>
        <v>16.171662158836639</v>
      </c>
      <c r="BY31" s="11">
        <f t="shared" si="6"/>
        <v>16.171669871893211</v>
      </c>
      <c r="BZ31" s="11">
        <f t="shared" si="6"/>
        <v>16.171677428744079</v>
      </c>
      <c r="CA31" s="11">
        <f t="shared" si="6"/>
        <v>16.171684832552735</v>
      </c>
      <c r="CB31" s="11">
        <f t="shared" si="6"/>
        <v>16.171692086418616</v>
      </c>
      <c r="CC31" s="11">
        <f t="shared" si="6"/>
        <v>16.171699193378373</v>
      </c>
      <c r="CD31" s="11">
        <f t="shared" si="6"/>
        <v>16.171706156407168</v>
      </c>
      <c r="CE31" s="11">
        <f t="shared" si="6"/>
        <v>16.171712978419908</v>
      </c>
      <c r="CF31" s="11">
        <f t="shared" si="6"/>
        <v>16.171719662272466</v>
      </c>
      <c r="CG31" s="11">
        <f t="shared" si="6"/>
        <v>16.171726210762873</v>
      </c>
      <c r="CH31" s="11">
        <f t="shared" si="6"/>
        <v>16.171732626632508</v>
      </c>
      <c r="CI31" s="11">
        <f t="shared" si="6"/>
        <v>16.171738912567218</v>
      </c>
      <c r="CJ31" s="11">
        <f t="shared" si="6"/>
        <v>16.171745071198455</v>
      </c>
      <c r="CK31" s="11">
        <f t="shared" si="6"/>
        <v>16.171751105104391</v>
      </c>
      <c r="CL31" s="11">
        <f t="shared" si="6"/>
        <v>16.171757016810972</v>
      </c>
      <c r="CM31" s="11">
        <f t="shared" si="6"/>
        <v>16.171762808792995</v>
      </c>
      <c r="CN31" s="11">
        <f t="shared" si="6"/>
        <v>16.171768483475137</v>
      </c>
      <c r="CO31" s="11">
        <f t="shared" si="6"/>
        <v>16.171774043232965</v>
      </c>
      <c r="CP31" s="11">
        <f t="shared" si="6"/>
        <v>16.171779490393945</v>
      </c>
      <c r="CQ31" s="11">
        <f t="shared" si="6"/>
        <v>16.171784827238394</v>
      </c>
      <c r="CR31" s="11">
        <f t="shared" si="6"/>
        <v>16.171790056000461</v>
      </c>
      <c r="CS31" s="11">
        <f t="shared" si="6"/>
        <v>16.17179517886904</v>
      </c>
      <c r="CT31" s="11">
        <f t="shared" si="6"/>
        <v>16.171800197988695</v>
      </c>
      <c r="CU31" s="11">
        <f t="shared" si="6"/>
        <v>16.171805115460568</v>
      </c>
      <c r="CV31" s="11">
        <f t="shared" si="6"/>
        <v>16.171809933343241</v>
      </c>
      <c r="CW31" s="11">
        <f t="shared" si="6"/>
        <v>16.171814653653598</v>
      </c>
      <c r="CX31" s="11">
        <f t="shared" si="6"/>
        <v>16.171819278367693</v>
      </c>
    </row>
    <row r="32" spans="1:124" x14ac:dyDescent="0.2">
      <c r="A32" s="3" t="s">
        <v>17</v>
      </c>
      <c r="B32" s="11">
        <f t="shared" ref="B32:AG32" si="7">B30+B31</f>
        <v>17.12</v>
      </c>
      <c r="C32" s="11">
        <f t="shared" si="7"/>
        <v>17.118065433178753</v>
      </c>
      <c r="D32" s="11">
        <f t="shared" si="7"/>
        <v>17.117971064896452</v>
      </c>
      <c r="E32" s="11">
        <f t="shared" si="7"/>
        <v>17.117996304139432</v>
      </c>
      <c r="F32" s="11">
        <f t="shared" si="7"/>
        <v>17.118028723675408</v>
      </c>
      <c r="G32" s="11">
        <f t="shared" si="7"/>
        <v>17.118060989281815</v>
      </c>
      <c r="H32" s="11">
        <f t="shared" si="7"/>
        <v>17.118092634288573</v>
      </c>
      <c r="I32" s="11">
        <f t="shared" si="7"/>
        <v>17.118123640563585</v>
      </c>
      <c r="J32" s="11">
        <f t="shared" si="7"/>
        <v>17.118154019036243</v>
      </c>
      <c r="K32" s="11">
        <f t="shared" si="7"/>
        <v>17.118183782289766</v>
      </c>
      <c r="L32" s="11">
        <f t="shared" si="7"/>
        <v>17.118212942775081</v>
      </c>
      <c r="M32" s="11">
        <f t="shared" si="7"/>
        <v>17.11824151269894</v>
      </c>
      <c r="N32" s="11">
        <f t="shared" si="7"/>
        <v>17.118269504021441</v>
      </c>
      <c r="O32" s="11">
        <f t="shared" si="7"/>
        <v>17.118296928460477</v>
      </c>
      <c r="P32" s="11">
        <f t="shared" si="7"/>
        <v>17.118323797496632</v>
      </c>
      <c r="Q32" s="11">
        <f t="shared" si="7"/>
        <v>17.118350122377997</v>
      </c>
      <c r="R32" s="11">
        <f t="shared" si="7"/>
        <v>17.118375914124851</v>
      </c>
      <c r="S32" s="11">
        <f t="shared" si="7"/>
        <v>17.118401183534299</v>
      </c>
      <c r="T32" s="11">
        <f t="shared" si="7"/>
        <v>17.118425941184775</v>
      </c>
      <c r="U32" s="11">
        <f t="shared" si="7"/>
        <v>17.118450197440485</v>
      </c>
      <c r="V32" s="11">
        <f t="shared" si="7"/>
        <v>17.118473962455724</v>
      </c>
      <c r="W32" s="11">
        <f t="shared" si="7"/>
        <v>17.11849724617916</v>
      </c>
      <c r="X32" s="11">
        <f t="shared" si="7"/>
        <v>17.118520058357962</v>
      </c>
      <c r="Y32" s="11">
        <f t="shared" si="7"/>
        <v>17.118542408541913</v>
      </c>
      <c r="Z32" s="11">
        <f t="shared" si="7"/>
        <v>17.118564306087379</v>
      </c>
      <c r="AA32" s="11">
        <f t="shared" si="7"/>
        <v>17.118585760161253</v>
      </c>
      <c r="AB32" s="11">
        <f t="shared" si="7"/>
        <v>17.118606779744763</v>
      </c>
      <c r="AC32" s="11">
        <f t="shared" si="7"/>
        <v>17.118627373637267</v>
      </c>
      <c r="AD32" s="11">
        <f t="shared" si="7"/>
        <v>17.118647550459904</v>
      </c>
      <c r="AE32" s="11">
        <f t="shared" si="7"/>
        <v>17.11866731865922</v>
      </c>
      <c r="AF32" s="11">
        <f t="shared" si="7"/>
        <v>17.118686686510703</v>
      </c>
      <c r="AG32" s="11">
        <f t="shared" si="7"/>
        <v>17.118705662122242</v>
      </c>
      <c r="AH32" s="11">
        <f t="shared" ref="AH32:BM32" si="8">AH30+AH31</f>
        <v>17.118724253437524</v>
      </c>
      <c r="AI32" s="11">
        <f t="shared" si="8"/>
        <v>17.118742468239365</v>
      </c>
      <c r="AJ32" s="11">
        <f t="shared" si="8"/>
        <v>17.118760314152954</v>
      </c>
      <c r="AK32" s="11">
        <f t="shared" si="8"/>
        <v>17.118777798649059</v>
      </c>
      <c r="AL32" s="11">
        <f t="shared" si="8"/>
        <v>17.118794929047148</v>
      </c>
      <c r="AM32" s="11">
        <f t="shared" si="8"/>
        <v>17.118811712518458</v>
      </c>
      <c r="AN32" s="11">
        <f t="shared" si="8"/>
        <v>17.118828156088984</v>
      </c>
      <c r="AO32" s="11">
        <f t="shared" si="8"/>
        <v>17.118844266642441</v>
      </c>
      <c r="AP32" s="11">
        <f t="shared" si="8"/>
        <v>17.118860050923125</v>
      </c>
      <c r="AQ32" s="11">
        <f t="shared" si="8"/>
        <v>17.11887551553875</v>
      </c>
      <c r="AR32" s="11">
        <f t="shared" si="8"/>
        <v>17.118890666963214</v>
      </c>
      <c r="AS32" s="11">
        <f t="shared" si="8"/>
        <v>17.118905511539293</v>
      </c>
      <c r="AT32" s="11">
        <f t="shared" si="8"/>
        <v>17.118920055481322</v>
      </c>
      <c r="AU32" s="11">
        <f t="shared" si="8"/>
        <v>17.118934304877772</v>
      </c>
      <c r="AV32" s="11">
        <f t="shared" si="8"/>
        <v>17.118948265693813</v>
      </c>
      <c r="AW32" s="11">
        <f t="shared" si="8"/>
        <v>17.118961943773812</v>
      </c>
      <c r="AX32" s="11">
        <f t="shared" si="8"/>
        <v>17.118975344843772</v>
      </c>
      <c r="AY32" s="11">
        <f t="shared" si="8"/>
        <v>17.118988474513728</v>
      </c>
      <c r="AZ32" s="11">
        <f t="shared" si="8"/>
        <v>17.119001338280107</v>
      </c>
      <c r="BA32" s="11">
        <f t="shared" si="8"/>
        <v>17.119013941528017</v>
      </c>
      <c r="BB32" s="11">
        <f t="shared" si="8"/>
        <v>17.119026289533508</v>
      </c>
      <c r="BC32" s="11">
        <f t="shared" si="8"/>
        <v>17.119038387465782</v>
      </c>
      <c r="BD32" s="11">
        <f t="shared" si="8"/>
        <v>17.119050240389345</v>
      </c>
      <c r="BE32" s="11">
        <f t="shared" si="8"/>
        <v>17.119061853266146</v>
      </c>
      <c r="BF32" s="11">
        <f t="shared" si="8"/>
        <v>17.119073230957635</v>
      </c>
      <c r="BG32" s="11">
        <f t="shared" si="8"/>
        <v>17.119084378226816</v>
      </c>
      <c r="BH32" s="11">
        <f t="shared" si="8"/>
        <v>17.119095299740227</v>
      </c>
      <c r="BI32" s="11">
        <f t="shared" si="8"/>
        <v>17.119106000069898</v>
      </c>
      <c r="BJ32" s="11">
        <f t="shared" si="8"/>
        <v>17.119116483695269</v>
      </c>
      <c r="BK32" s="11">
        <f t="shared" si="8"/>
        <v>17.119126755005063</v>
      </c>
      <c r="BL32" s="11">
        <f t="shared" si="8"/>
        <v>17.119136818299111</v>
      </c>
      <c r="BM32" s="11">
        <f t="shared" si="8"/>
        <v>17.11914667779018</v>
      </c>
      <c r="BN32" s="11">
        <f t="shared" ref="BN32:CS32" si="9">BN30+BN31</f>
        <v>17.119156337605705</v>
      </c>
      <c r="BO32" s="11">
        <f t="shared" si="9"/>
        <v>17.119165801789542</v>
      </c>
      <c r="BP32" s="11">
        <f t="shared" si="9"/>
        <v>17.119175074303648</v>
      </c>
      <c r="BQ32" s="11">
        <f t="shared" si="9"/>
        <v>17.119184159029732</v>
      </c>
      <c r="BR32" s="11">
        <f t="shared" si="9"/>
        <v>17.119193059770911</v>
      </c>
      <c r="BS32" s="11">
        <f t="shared" si="9"/>
        <v>17.119201780253256</v>
      </c>
      <c r="BT32" s="11">
        <f t="shared" si="9"/>
        <v>17.119210324127398</v>
      </c>
      <c r="BU32" s="11">
        <f t="shared" si="9"/>
        <v>17.119218694970023</v>
      </c>
      <c r="BV32" s="11">
        <f t="shared" si="9"/>
        <v>17.119226896285383</v>
      </c>
      <c r="BW32" s="11">
        <f t="shared" si="9"/>
        <v>17.119234931506767</v>
      </c>
      <c r="BX32" s="11">
        <f t="shared" si="9"/>
        <v>17.119242803997931</v>
      </c>
      <c r="BY32" s="11">
        <f t="shared" si="9"/>
        <v>17.119250517054503</v>
      </c>
      <c r="BZ32" s="11">
        <f t="shared" si="9"/>
        <v>17.119258073905371</v>
      </c>
      <c r="CA32" s="11">
        <f t="shared" si="9"/>
        <v>17.119265477714027</v>
      </c>
      <c r="CB32" s="11">
        <f t="shared" si="9"/>
        <v>17.119272731579908</v>
      </c>
      <c r="CC32" s="11">
        <f t="shared" si="9"/>
        <v>17.119279838539665</v>
      </c>
      <c r="CD32" s="11">
        <f t="shared" si="9"/>
        <v>17.11928680156846</v>
      </c>
      <c r="CE32" s="11">
        <f t="shared" si="9"/>
        <v>17.1192936235812</v>
      </c>
      <c r="CF32" s="11">
        <f t="shared" si="9"/>
        <v>17.119300307433758</v>
      </c>
      <c r="CG32" s="11">
        <f t="shared" si="9"/>
        <v>17.119306855924165</v>
      </c>
      <c r="CH32" s="11">
        <f t="shared" si="9"/>
        <v>17.1193132717938</v>
      </c>
      <c r="CI32" s="11">
        <f t="shared" si="9"/>
        <v>17.11931955772851</v>
      </c>
      <c r="CJ32" s="11">
        <f t="shared" si="9"/>
        <v>17.119325716359747</v>
      </c>
      <c r="CK32" s="11">
        <f t="shared" si="9"/>
        <v>17.119331750265683</v>
      </c>
      <c r="CL32" s="11">
        <f t="shared" si="9"/>
        <v>17.119337661972263</v>
      </c>
      <c r="CM32" s="11">
        <f t="shared" si="9"/>
        <v>17.119343453954286</v>
      </c>
      <c r="CN32" s="11">
        <f t="shared" si="9"/>
        <v>17.119349128636429</v>
      </c>
      <c r="CO32" s="11">
        <f t="shared" si="9"/>
        <v>17.119354688394257</v>
      </c>
      <c r="CP32" s="11">
        <f t="shared" si="9"/>
        <v>17.119360135555237</v>
      </c>
      <c r="CQ32" s="11">
        <f t="shared" si="9"/>
        <v>17.119365472399686</v>
      </c>
      <c r="CR32" s="11">
        <f t="shared" si="9"/>
        <v>17.119370701161753</v>
      </c>
      <c r="CS32" s="11">
        <f t="shared" si="9"/>
        <v>17.119375824030332</v>
      </c>
      <c r="CT32" s="11">
        <f>CT30+CT31</f>
        <v>17.119380843149987</v>
      </c>
      <c r="CU32" s="11">
        <f>CU30+CU31</f>
        <v>17.11938576062186</v>
      </c>
      <c r="CV32" s="11">
        <f>CV30+CV31</f>
        <v>17.119390578504532</v>
      </c>
      <c r="CW32" s="11">
        <f>CW30+CW31</f>
        <v>17.11939529881489</v>
      </c>
      <c r="CX32" s="11">
        <f>CX30+CX31</f>
        <v>17.119399923528984</v>
      </c>
    </row>
    <row r="33" spans="1:41" x14ac:dyDescent="0.2">
      <c r="A33" s="3" t="s">
        <v>108</v>
      </c>
      <c r="B33" s="6">
        <f>$Q$14+B32</f>
        <v>34.260000000000005</v>
      </c>
      <c r="C33" s="6">
        <f t="shared" ref="C33:AF33" si="10">$Q$14+C32</f>
        <v>34.258065433178757</v>
      </c>
      <c r="D33" s="6">
        <f t="shared" si="10"/>
        <v>34.257971064896452</v>
      </c>
      <c r="E33" s="6">
        <f t="shared" si="10"/>
        <v>34.257996304139432</v>
      </c>
      <c r="F33" s="6">
        <f t="shared" si="10"/>
        <v>34.258028723675409</v>
      </c>
      <c r="G33" s="6">
        <f t="shared" si="10"/>
        <v>34.258060989281816</v>
      </c>
      <c r="H33" s="6">
        <f t="shared" si="10"/>
        <v>34.258092634288573</v>
      </c>
      <c r="I33" s="6">
        <f t="shared" si="10"/>
        <v>34.258123640563582</v>
      </c>
      <c r="J33" s="6">
        <f t="shared" si="10"/>
        <v>34.25815401903624</v>
      </c>
      <c r="K33" s="6">
        <f t="shared" si="10"/>
        <v>34.258183782289763</v>
      </c>
      <c r="L33" s="6">
        <f t="shared" si="10"/>
        <v>34.258212942775081</v>
      </c>
      <c r="M33" s="6">
        <f t="shared" si="10"/>
        <v>34.258241512698945</v>
      </c>
      <c r="N33" s="6">
        <f t="shared" si="10"/>
        <v>34.258269504021442</v>
      </c>
      <c r="O33" s="6">
        <f t="shared" si="10"/>
        <v>34.258296928460481</v>
      </c>
      <c r="P33" s="6">
        <f t="shared" si="10"/>
        <v>34.258323797496629</v>
      </c>
      <c r="Q33" s="6">
        <f t="shared" si="10"/>
        <v>34.258350122377998</v>
      </c>
      <c r="R33" s="6">
        <f t="shared" si="10"/>
        <v>34.258375914124855</v>
      </c>
      <c r="S33" s="6">
        <f t="shared" si="10"/>
        <v>34.258401183534303</v>
      </c>
      <c r="T33" s="6">
        <f t="shared" si="10"/>
        <v>34.258425941184775</v>
      </c>
      <c r="U33" s="6">
        <f t="shared" si="10"/>
        <v>34.258450197440482</v>
      </c>
      <c r="V33" s="6">
        <f t="shared" si="10"/>
        <v>34.258473962455724</v>
      </c>
      <c r="W33" s="6">
        <f t="shared" si="10"/>
        <v>34.258497246179161</v>
      </c>
      <c r="X33" s="6">
        <f t="shared" si="10"/>
        <v>34.258520058357959</v>
      </c>
      <c r="Y33" s="6">
        <f t="shared" si="10"/>
        <v>34.258542408541913</v>
      </c>
      <c r="Z33" s="6">
        <f t="shared" si="10"/>
        <v>34.258564306087379</v>
      </c>
      <c r="AA33" s="6">
        <f t="shared" si="10"/>
        <v>34.258585760161253</v>
      </c>
      <c r="AB33" s="6">
        <f t="shared" si="10"/>
        <v>34.258606779744767</v>
      </c>
      <c r="AC33" s="6">
        <f t="shared" si="10"/>
        <v>34.258627373637268</v>
      </c>
      <c r="AD33" s="6">
        <f t="shared" si="10"/>
        <v>34.258647550459905</v>
      </c>
      <c r="AE33" s="6">
        <f t="shared" si="10"/>
        <v>34.258667318659221</v>
      </c>
      <c r="AF33" s="6">
        <f t="shared" si="10"/>
        <v>34.2586866865107</v>
      </c>
    </row>
    <row r="34" spans="1:41" x14ac:dyDescent="0.2">
      <c r="A34" s="3" t="s">
        <v>62</v>
      </c>
      <c r="B34" s="6">
        <f>B31+$Q$14</f>
        <v>33.31</v>
      </c>
      <c r="C34" s="6">
        <f t="shared" ref="C34:AF34" si="11">C31+$Q$14</f>
        <v>33.310326683520429</v>
      </c>
      <c r="D34" s="6">
        <f t="shared" si="11"/>
        <v>33.310380087628609</v>
      </c>
      <c r="E34" s="6">
        <f t="shared" si="11"/>
        <v>33.31041498377644</v>
      </c>
      <c r="F34" s="6">
        <f t="shared" si="11"/>
        <v>33.310448034389779</v>
      </c>
      <c r="G34" s="6">
        <f t="shared" si="11"/>
        <v>33.31048034123701</v>
      </c>
      <c r="H34" s="6">
        <f t="shared" si="11"/>
        <v>33.310511988938842</v>
      </c>
      <c r="I34" s="6">
        <f t="shared" si="11"/>
        <v>33.31054299538998</v>
      </c>
      <c r="J34" s="6">
        <f t="shared" si="11"/>
        <v>33.310573373874149</v>
      </c>
      <c r="K34" s="6">
        <f t="shared" si="11"/>
        <v>33.310603137128425</v>
      </c>
      <c r="L34" s="6">
        <f t="shared" si="11"/>
        <v>33.310632297613786</v>
      </c>
      <c r="M34" s="6">
        <f t="shared" si="11"/>
        <v>33.310660867537649</v>
      </c>
      <c r="N34" s="6">
        <f t="shared" si="11"/>
        <v>33.310688858860146</v>
      </c>
      <c r="O34" s="6">
        <f t="shared" si="11"/>
        <v>33.310716283299186</v>
      </c>
      <c r="P34" s="6">
        <f t="shared" si="11"/>
        <v>33.310743152335341</v>
      </c>
      <c r="Q34" s="6">
        <f t="shared" si="11"/>
        <v>33.310769477216709</v>
      </c>
      <c r="R34" s="6">
        <f t="shared" si="11"/>
        <v>33.31079526896356</v>
      </c>
      <c r="S34" s="6">
        <f t="shared" si="11"/>
        <v>33.310820538373008</v>
      </c>
      <c r="T34" s="6">
        <f t="shared" si="11"/>
        <v>33.310845296023487</v>
      </c>
      <c r="U34" s="6">
        <f t="shared" si="11"/>
        <v>33.310869552279193</v>
      </c>
      <c r="V34" s="6">
        <f t="shared" si="11"/>
        <v>33.310893317294429</v>
      </c>
      <c r="W34" s="6">
        <f t="shared" si="11"/>
        <v>33.310916601017865</v>
      </c>
      <c r="X34" s="6">
        <f t="shared" si="11"/>
        <v>33.310939413196671</v>
      </c>
      <c r="Y34" s="6">
        <f t="shared" si="11"/>
        <v>33.310961763380618</v>
      </c>
      <c r="Z34" s="6">
        <f t="shared" si="11"/>
        <v>33.310983660926084</v>
      </c>
      <c r="AA34" s="6">
        <f t="shared" si="11"/>
        <v>33.311005114999958</v>
      </c>
      <c r="AB34" s="6">
        <f t="shared" si="11"/>
        <v>33.311026134583472</v>
      </c>
      <c r="AC34" s="6">
        <f t="shared" si="11"/>
        <v>33.311046728475972</v>
      </c>
      <c r="AD34" s="6">
        <f t="shared" si="11"/>
        <v>33.311066905298617</v>
      </c>
      <c r="AE34" s="6">
        <f t="shared" si="11"/>
        <v>33.311086673497925</v>
      </c>
      <c r="AF34" s="6">
        <f t="shared" si="11"/>
        <v>33.311106041349412</v>
      </c>
      <c r="AG34" t="s">
        <v>30</v>
      </c>
    </row>
    <row r="35" spans="1:41" x14ac:dyDescent="0.2">
      <c r="A35" s="3" t="s">
        <v>21</v>
      </c>
      <c r="B35">
        <f t="shared" ref="B35:AF35" si="12">IF(ISBLANK(B23),"",(B30)^2)</f>
        <v>0.90249999999999997</v>
      </c>
      <c r="C35" t="str">
        <f t="shared" si="12"/>
        <v/>
      </c>
      <c r="D35" t="str">
        <f t="shared" si="12"/>
        <v/>
      </c>
      <c r="E35" t="str">
        <f t="shared" si="12"/>
        <v/>
      </c>
      <c r="F35" t="str">
        <f t="shared" si="12"/>
        <v/>
      </c>
      <c r="G35" t="str">
        <f t="shared" si="12"/>
        <v/>
      </c>
      <c r="H35" t="str">
        <f t="shared" si="12"/>
        <v/>
      </c>
      <c r="I35" t="str">
        <f t="shared" si="12"/>
        <v/>
      </c>
      <c r="J35" t="str">
        <f t="shared" si="12"/>
        <v/>
      </c>
      <c r="K35" t="str">
        <f t="shared" si="12"/>
        <v/>
      </c>
      <c r="L35" t="str">
        <f t="shared" si="12"/>
        <v/>
      </c>
      <c r="M35" t="str">
        <f t="shared" si="12"/>
        <v/>
      </c>
      <c r="N35" t="str">
        <f t="shared" si="12"/>
        <v/>
      </c>
      <c r="O35" t="str">
        <f t="shared" si="12"/>
        <v/>
      </c>
      <c r="P35" t="str">
        <f t="shared" si="12"/>
        <v/>
      </c>
      <c r="Q35" t="str">
        <f t="shared" si="12"/>
        <v/>
      </c>
      <c r="R35" t="str">
        <f t="shared" si="12"/>
        <v/>
      </c>
      <c r="S35" t="str">
        <f t="shared" si="12"/>
        <v/>
      </c>
      <c r="T35" t="str">
        <f t="shared" si="12"/>
        <v/>
      </c>
      <c r="U35" t="str">
        <f t="shared" si="12"/>
        <v/>
      </c>
      <c r="V35" t="str">
        <f t="shared" si="12"/>
        <v/>
      </c>
      <c r="W35" t="str">
        <f t="shared" si="12"/>
        <v/>
      </c>
      <c r="X35" t="str">
        <f t="shared" si="12"/>
        <v/>
      </c>
      <c r="Y35" t="str">
        <f t="shared" si="12"/>
        <v/>
      </c>
      <c r="Z35" t="str">
        <f t="shared" si="12"/>
        <v/>
      </c>
      <c r="AA35" t="str">
        <f t="shared" si="12"/>
        <v/>
      </c>
      <c r="AB35" t="str">
        <f t="shared" si="12"/>
        <v/>
      </c>
      <c r="AC35" t="str">
        <f t="shared" si="12"/>
        <v/>
      </c>
      <c r="AD35" t="str">
        <f t="shared" si="12"/>
        <v/>
      </c>
      <c r="AE35" t="str">
        <f t="shared" si="12"/>
        <v/>
      </c>
      <c r="AF35" t="str">
        <f t="shared" si="12"/>
        <v/>
      </c>
      <c r="AG35" s="12">
        <f>SUM(B35:AF35)</f>
        <v>0.90249999999999997</v>
      </c>
      <c r="AH35" s="3" t="s">
        <v>27</v>
      </c>
    </row>
    <row r="36" spans="1:41" x14ac:dyDescent="0.2">
      <c r="A36" s="3" t="s">
        <v>22</v>
      </c>
      <c r="B36">
        <f t="shared" ref="B36:AF36" si="13">IF(ISBLANK(B24),"",(B31)^2)</f>
        <v>261.46890000000008</v>
      </c>
      <c r="C36" t="str">
        <f t="shared" si="13"/>
        <v/>
      </c>
      <c r="D36" t="str">
        <f t="shared" si="13"/>
        <v/>
      </c>
      <c r="E36" t="str">
        <f t="shared" si="13"/>
        <v/>
      </c>
      <c r="F36" t="str">
        <f t="shared" si="13"/>
        <v/>
      </c>
      <c r="G36" t="str">
        <f t="shared" si="13"/>
        <v/>
      </c>
      <c r="H36" t="str">
        <f t="shared" si="13"/>
        <v/>
      </c>
      <c r="I36" t="str">
        <f t="shared" si="13"/>
        <v/>
      </c>
      <c r="J36" t="str">
        <f t="shared" si="13"/>
        <v/>
      </c>
      <c r="K36" t="str">
        <f t="shared" si="13"/>
        <v/>
      </c>
      <c r="L36" t="str">
        <f t="shared" si="13"/>
        <v/>
      </c>
      <c r="M36" t="str">
        <f t="shared" si="13"/>
        <v/>
      </c>
      <c r="N36" t="str">
        <f t="shared" si="13"/>
        <v/>
      </c>
      <c r="O36" t="str">
        <f t="shared" si="13"/>
        <v/>
      </c>
      <c r="P36" t="str">
        <f t="shared" si="13"/>
        <v/>
      </c>
      <c r="Q36" t="str">
        <f t="shared" si="13"/>
        <v/>
      </c>
      <c r="R36" t="str">
        <f t="shared" si="13"/>
        <v/>
      </c>
      <c r="S36" t="str">
        <f t="shared" si="13"/>
        <v/>
      </c>
      <c r="T36" t="str">
        <f t="shared" si="13"/>
        <v/>
      </c>
      <c r="U36" t="str">
        <f t="shared" si="13"/>
        <v/>
      </c>
      <c r="V36" t="str">
        <f t="shared" si="13"/>
        <v/>
      </c>
      <c r="W36" t="str">
        <f t="shared" si="13"/>
        <v/>
      </c>
      <c r="X36" t="str">
        <f t="shared" si="13"/>
        <v/>
      </c>
      <c r="Y36" t="str">
        <f t="shared" si="13"/>
        <v/>
      </c>
      <c r="Z36" t="str">
        <f t="shared" si="13"/>
        <v/>
      </c>
      <c r="AA36" t="str">
        <f t="shared" si="13"/>
        <v/>
      </c>
      <c r="AB36" t="str">
        <f t="shared" si="13"/>
        <v/>
      </c>
      <c r="AC36" t="str">
        <f t="shared" si="13"/>
        <v/>
      </c>
      <c r="AD36" t="str">
        <f t="shared" si="13"/>
        <v/>
      </c>
      <c r="AE36" t="str">
        <f t="shared" si="13"/>
        <v/>
      </c>
      <c r="AF36" t="str">
        <f t="shared" si="13"/>
        <v/>
      </c>
      <c r="AG36" s="12">
        <f>SUM(B36:AF36)</f>
        <v>261.46890000000008</v>
      </c>
      <c r="AH36" s="3" t="s">
        <v>28</v>
      </c>
    </row>
    <row r="37" spans="1:41" x14ac:dyDescent="0.2">
      <c r="A37" s="3" t="s">
        <v>23</v>
      </c>
      <c r="B37">
        <f t="shared" ref="B37:AF37" si="14">IF(ISBLANK(B25),"",(B32)^2)</f>
        <v>293.09440000000001</v>
      </c>
      <c r="C37" t="str">
        <f t="shared" si="14"/>
        <v/>
      </c>
      <c r="D37" t="str">
        <f t="shared" si="14"/>
        <v/>
      </c>
      <c r="E37" t="str">
        <f t="shared" si="14"/>
        <v/>
      </c>
      <c r="F37" t="str">
        <f t="shared" si="14"/>
        <v/>
      </c>
      <c r="G37" t="str">
        <f t="shared" si="14"/>
        <v/>
      </c>
      <c r="H37" t="str">
        <f t="shared" si="14"/>
        <v/>
      </c>
      <c r="I37" t="str">
        <f t="shared" si="14"/>
        <v/>
      </c>
      <c r="J37" t="str">
        <f t="shared" si="14"/>
        <v/>
      </c>
      <c r="K37" t="str">
        <f t="shared" si="14"/>
        <v/>
      </c>
      <c r="L37" t="str">
        <f t="shared" si="14"/>
        <v/>
      </c>
      <c r="M37" t="str">
        <f t="shared" si="14"/>
        <v/>
      </c>
      <c r="N37" t="str">
        <f t="shared" si="14"/>
        <v/>
      </c>
      <c r="O37" t="str">
        <f t="shared" si="14"/>
        <v/>
      </c>
      <c r="P37" t="str">
        <f t="shared" si="14"/>
        <v/>
      </c>
      <c r="Q37" t="str">
        <f t="shared" si="14"/>
        <v/>
      </c>
      <c r="R37" t="str">
        <f t="shared" si="14"/>
        <v/>
      </c>
      <c r="S37" t="str">
        <f t="shared" si="14"/>
        <v/>
      </c>
      <c r="T37" t="str">
        <f t="shared" si="14"/>
        <v/>
      </c>
      <c r="U37" t="str">
        <f t="shared" si="14"/>
        <v/>
      </c>
      <c r="V37" t="str">
        <f t="shared" si="14"/>
        <v/>
      </c>
      <c r="W37" t="str">
        <f t="shared" si="14"/>
        <v/>
      </c>
      <c r="X37" t="str">
        <f t="shared" si="14"/>
        <v/>
      </c>
      <c r="Y37" t="str">
        <f t="shared" si="14"/>
        <v/>
      </c>
      <c r="Z37" t="str">
        <f t="shared" si="14"/>
        <v/>
      </c>
      <c r="AA37" t="str">
        <f t="shared" si="14"/>
        <v/>
      </c>
      <c r="AB37" t="str">
        <f t="shared" si="14"/>
        <v/>
      </c>
      <c r="AC37" t="str">
        <f t="shared" si="14"/>
        <v/>
      </c>
      <c r="AD37" t="str">
        <f t="shared" si="14"/>
        <v/>
      </c>
      <c r="AE37" t="str">
        <f t="shared" si="14"/>
        <v/>
      </c>
      <c r="AF37" t="str">
        <f t="shared" si="14"/>
        <v/>
      </c>
      <c r="AG37" s="12">
        <f>SUM(B37:AF37)</f>
        <v>293.09440000000001</v>
      </c>
      <c r="AH37" s="3" t="s">
        <v>29</v>
      </c>
    </row>
    <row r="38" spans="1:41" x14ac:dyDescent="0.2">
      <c r="A38" s="3" t="s">
        <v>110</v>
      </c>
      <c r="B38">
        <f>$Q$14</f>
        <v>17.14</v>
      </c>
      <c r="C38">
        <f t="shared" ref="C38:AF38" si="15">$Q$14</f>
        <v>17.14</v>
      </c>
      <c r="D38">
        <f t="shared" si="15"/>
        <v>17.14</v>
      </c>
      <c r="E38">
        <f t="shared" si="15"/>
        <v>17.14</v>
      </c>
      <c r="F38">
        <f t="shared" si="15"/>
        <v>17.14</v>
      </c>
      <c r="G38">
        <f t="shared" si="15"/>
        <v>17.14</v>
      </c>
      <c r="H38">
        <f t="shared" si="15"/>
        <v>17.14</v>
      </c>
      <c r="I38">
        <f t="shared" si="15"/>
        <v>17.14</v>
      </c>
      <c r="J38">
        <f t="shared" si="15"/>
        <v>17.14</v>
      </c>
      <c r="K38">
        <f t="shared" si="15"/>
        <v>17.14</v>
      </c>
      <c r="L38">
        <f t="shared" si="15"/>
        <v>17.14</v>
      </c>
      <c r="M38">
        <f t="shared" si="15"/>
        <v>17.14</v>
      </c>
      <c r="N38">
        <f t="shared" si="15"/>
        <v>17.14</v>
      </c>
      <c r="O38">
        <f t="shared" si="15"/>
        <v>17.14</v>
      </c>
      <c r="P38">
        <f t="shared" si="15"/>
        <v>17.14</v>
      </c>
      <c r="Q38">
        <f t="shared" si="15"/>
        <v>17.14</v>
      </c>
      <c r="R38">
        <f t="shared" si="15"/>
        <v>17.14</v>
      </c>
      <c r="S38">
        <f t="shared" si="15"/>
        <v>17.14</v>
      </c>
      <c r="T38">
        <f t="shared" si="15"/>
        <v>17.14</v>
      </c>
      <c r="U38">
        <f t="shared" si="15"/>
        <v>17.14</v>
      </c>
      <c r="V38">
        <f t="shared" si="15"/>
        <v>17.14</v>
      </c>
      <c r="W38">
        <f t="shared" si="15"/>
        <v>17.14</v>
      </c>
      <c r="X38">
        <f t="shared" si="15"/>
        <v>17.14</v>
      </c>
      <c r="Y38">
        <f t="shared" si="15"/>
        <v>17.14</v>
      </c>
      <c r="Z38">
        <f t="shared" si="15"/>
        <v>17.14</v>
      </c>
      <c r="AA38">
        <f t="shared" si="15"/>
        <v>17.14</v>
      </c>
      <c r="AB38">
        <f t="shared" si="15"/>
        <v>17.14</v>
      </c>
      <c r="AC38">
        <f t="shared" si="15"/>
        <v>17.14</v>
      </c>
      <c r="AD38">
        <f t="shared" si="15"/>
        <v>17.14</v>
      </c>
      <c r="AE38">
        <f t="shared" si="15"/>
        <v>17.14</v>
      </c>
      <c r="AF38">
        <f t="shared" si="15"/>
        <v>17.14</v>
      </c>
      <c r="AG38" t="s">
        <v>31</v>
      </c>
      <c r="AL38" t="s">
        <v>35</v>
      </c>
      <c r="AO38" t="s">
        <v>36</v>
      </c>
    </row>
    <row r="39" spans="1:41" x14ac:dyDescent="0.2">
      <c r="A39" t="s">
        <v>24</v>
      </c>
      <c r="B39">
        <f t="shared" ref="B39:AF39" si="16">IF(ISBLANK(B23),"",(B30-B23)^2)</f>
        <v>9.0000000000000155E-6</v>
      </c>
      <c r="C39" t="str">
        <f t="shared" si="16"/>
        <v/>
      </c>
      <c r="D39" t="str">
        <f t="shared" si="16"/>
        <v/>
      </c>
      <c r="E39" t="str">
        <f t="shared" si="16"/>
        <v/>
      </c>
      <c r="F39" t="str">
        <f t="shared" si="16"/>
        <v/>
      </c>
      <c r="G39" t="str">
        <f t="shared" si="16"/>
        <v/>
      </c>
      <c r="H39" t="str">
        <f t="shared" si="16"/>
        <v/>
      </c>
      <c r="I39" t="str">
        <f t="shared" si="16"/>
        <v/>
      </c>
      <c r="J39" t="str">
        <f t="shared" si="16"/>
        <v/>
      </c>
      <c r="K39" t="str">
        <f t="shared" si="16"/>
        <v/>
      </c>
      <c r="L39" t="str">
        <f t="shared" si="16"/>
        <v/>
      </c>
      <c r="M39" t="str">
        <f t="shared" si="16"/>
        <v/>
      </c>
      <c r="N39" t="str">
        <f t="shared" si="16"/>
        <v/>
      </c>
      <c r="O39" t="str">
        <f t="shared" si="16"/>
        <v/>
      </c>
      <c r="P39" t="str">
        <f t="shared" si="16"/>
        <v/>
      </c>
      <c r="Q39" t="str">
        <f t="shared" si="16"/>
        <v/>
      </c>
      <c r="R39" t="str">
        <f t="shared" si="16"/>
        <v/>
      </c>
      <c r="S39" t="str">
        <f t="shared" si="16"/>
        <v/>
      </c>
      <c r="T39" t="str">
        <f t="shared" si="16"/>
        <v/>
      </c>
      <c r="U39" t="str">
        <f t="shared" si="16"/>
        <v/>
      </c>
      <c r="V39" t="str">
        <f t="shared" si="16"/>
        <v/>
      </c>
      <c r="W39" t="str">
        <f t="shared" si="16"/>
        <v/>
      </c>
      <c r="X39" t="str">
        <f t="shared" si="16"/>
        <v/>
      </c>
      <c r="Y39" t="str">
        <f t="shared" si="16"/>
        <v/>
      </c>
      <c r="Z39" t="str">
        <f t="shared" si="16"/>
        <v/>
      </c>
      <c r="AA39" t="str">
        <f t="shared" si="16"/>
        <v/>
      </c>
      <c r="AB39" t="str">
        <f t="shared" si="16"/>
        <v/>
      </c>
      <c r="AC39" t="str">
        <f t="shared" si="16"/>
        <v/>
      </c>
      <c r="AD39" t="str">
        <f t="shared" si="16"/>
        <v/>
      </c>
      <c r="AE39" t="str">
        <f t="shared" si="16"/>
        <v/>
      </c>
      <c r="AF39" t="str">
        <f t="shared" si="16"/>
        <v/>
      </c>
      <c r="AG39" s="12">
        <f>SUM(B39:AF39)</f>
        <v>9.0000000000000155E-6</v>
      </c>
      <c r="AH39" s="3" t="s">
        <v>27</v>
      </c>
      <c r="AL39" s="12">
        <f xml:space="preserve"> IF(AG39 &gt;0,AG39/COUNT(B39:AF39),"None")</f>
        <v>9.0000000000000155E-6</v>
      </c>
      <c r="AN39" s="12">
        <f>(SUM(B43:AF43)^2)/COUNT(B23:AF23)</f>
        <v>0.90249999999999997</v>
      </c>
      <c r="AO39" s="13" t="e">
        <f>IF(COUNT(B23:AF23)&gt;0,((AG35-AN39)-AG39)/(AG35-AN39),"")</f>
        <v>#DIV/0!</v>
      </c>
    </row>
    <row r="40" spans="1:41" x14ac:dyDescent="0.2">
      <c r="A40" t="s">
        <v>25</v>
      </c>
      <c r="B40">
        <f t="shared" ref="B40:AF40" si="17">IF(ISBLANK(B24),"",(B31-B24)^2)</f>
        <v>7.7283999999999864</v>
      </c>
      <c r="C40" t="str">
        <f t="shared" si="17"/>
        <v/>
      </c>
      <c r="D40" t="str">
        <f t="shared" si="17"/>
        <v/>
      </c>
      <c r="E40" t="str">
        <f t="shared" si="17"/>
        <v/>
      </c>
      <c r="F40" t="str">
        <f t="shared" si="17"/>
        <v/>
      </c>
      <c r="G40" t="str">
        <f t="shared" si="17"/>
        <v/>
      </c>
      <c r="H40" t="str">
        <f t="shared" si="17"/>
        <v/>
      </c>
      <c r="I40" t="str">
        <f t="shared" si="17"/>
        <v/>
      </c>
      <c r="J40" t="str">
        <f t="shared" si="17"/>
        <v/>
      </c>
      <c r="K40" t="str">
        <f t="shared" si="17"/>
        <v/>
      </c>
      <c r="L40" t="str">
        <f t="shared" si="17"/>
        <v/>
      </c>
      <c r="M40" t="str">
        <f t="shared" si="17"/>
        <v/>
      </c>
      <c r="N40" t="str">
        <f t="shared" si="17"/>
        <v/>
      </c>
      <c r="O40" t="str">
        <f t="shared" si="17"/>
        <v/>
      </c>
      <c r="P40" t="str">
        <f t="shared" si="17"/>
        <v/>
      </c>
      <c r="Q40" t="str">
        <f t="shared" si="17"/>
        <v/>
      </c>
      <c r="R40" t="str">
        <f t="shared" si="17"/>
        <v/>
      </c>
      <c r="S40" t="str">
        <f t="shared" si="17"/>
        <v/>
      </c>
      <c r="T40" t="str">
        <f t="shared" si="17"/>
        <v/>
      </c>
      <c r="U40" t="str">
        <f t="shared" si="17"/>
        <v/>
      </c>
      <c r="V40" t="str">
        <f t="shared" si="17"/>
        <v/>
      </c>
      <c r="W40" t="str">
        <f t="shared" si="17"/>
        <v/>
      </c>
      <c r="X40" t="str">
        <f t="shared" si="17"/>
        <v/>
      </c>
      <c r="Y40" t="str">
        <f t="shared" si="17"/>
        <v/>
      </c>
      <c r="Z40" t="str">
        <f t="shared" si="17"/>
        <v/>
      </c>
      <c r="AA40" t="str">
        <f t="shared" si="17"/>
        <v/>
      </c>
      <c r="AB40" t="str">
        <f t="shared" si="17"/>
        <v/>
      </c>
      <c r="AC40" t="str">
        <f t="shared" si="17"/>
        <v/>
      </c>
      <c r="AD40" t="str">
        <f t="shared" si="17"/>
        <v/>
      </c>
      <c r="AE40" t="str">
        <f t="shared" si="17"/>
        <v/>
      </c>
      <c r="AF40" t="str">
        <f t="shared" si="17"/>
        <v/>
      </c>
      <c r="AG40" s="12">
        <f>SUM(B40:AF40)</f>
        <v>7.7283999999999864</v>
      </c>
      <c r="AH40" s="3" t="s">
        <v>28</v>
      </c>
      <c r="AL40" s="12">
        <f xml:space="preserve"> IF(AG40 &gt;0,AG40/COUNT(B40:AF40),"None")</f>
        <v>7.7283999999999864</v>
      </c>
      <c r="AN40" s="12">
        <f>(SUM(B44:AF44)^2)/COUNT(B24:AF24)</f>
        <v>261.46890000000008</v>
      </c>
      <c r="AO40" s="13" t="e">
        <f>IF(COUNT(B24:AF24)&gt;0,((AG36-AN40)-AG40)/(AG36-AN40),"")</f>
        <v>#DIV/0!</v>
      </c>
    </row>
    <row r="41" spans="1:41" x14ac:dyDescent="0.2">
      <c r="A41" t="s">
        <v>26</v>
      </c>
      <c r="B41">
        <f t="shared" ref="B41:AF41" si="18">IF(ISBLANK(B25),"",(B32-B25)^2)</f>
        <v>1.0000000000003127E-4</v>
      </c>
      <c r="C41" t="str">
        <f t="shared" si="18"/>
        <v/>
      </c>
      <c r="D41" t="str">
        <f t="shared" si="18"/>
        <v/>
      </c>
      <c r="E41" t="str">
        <f t="shared" si="18"/>
        <v/>
      </c>
      <c r="F41" t="str">
        <f t="shared" si="18"/>
        <v/>
      </c>
      <c r="G41" t="str">
        <f t="shared" si="18"/>
        <v/>
      </c>
      <c r="H41" t="str">
        <f t="shared" si="18"/>
        <v/>
      </c>
      <c r="I41" t="str">
        <f t="shared" si="18"/>
        <v/>
      </c>
      <c r="J41" t="str">
        <f t="shared" si="18"/>
        <v/>
      </c>
      <c r="K41" t="str">
        <f t="shared" si="18"/>
        <v/>
      </c>
      <c r="L41" t="str">
        <f t="shared" si="18"/>
        <v/>
      </c>
      <c r="M41" t="str">
        <f t="shared" si="18"/>
        <v/>
      </c>
      <c r="N41" t="str">
        <f t="shared" si="18"/>
        <v/>
      </c>
      <c r="O41" t="str">
        <f t="shared" si="18"/>
        <v/>
      </c>
      <c r="P41" t="str">
        <f t="shared" si="18"/>
        <v/>
      </c>
      <c r="Q41" t="str">
        <f t="shared" si="18"/>
        <v/>
      </c>
      <c r="R41" t="str">
        <f t="shared" si="18"/>
        <v/>
      </c>
      <c r="S41" t="str">
        <f t="shared" si="18"/>
        <v/>
      </c>
      <c r="T41" t="str">
        <f t="shared" si="18"/>
        <v/>
      </c>
      <c r="U41" t="str">
        <f t="shared" si="18"/>
        <v/>
      </c>
      <c r="V41" t="str">
        <f t="shared" si="18"/>
        <v/>
      </c>
      <c r="W41" t="str">
        <f t="shared" si="18"/>
        <v/>
      </c>
      <c r="X41" t="str">
        <f t="shared" si="18"/>
        <v/>
      </c>
      <c r="Y41" t="str">
        <f t="shared" si="18"/>
        <v/>
      </c>
      <c r="Z41" t="str">
        <f t="shared" si="18"/>
        <v/>
      </c>
      <c r="AA41" t="str">
        <f t="shared" si="18"/>
        <v/>
      </c>
      <c r="AB41" t="str">
        <f t="shared" si="18"/>
        <v/>
      </c>
      <c r="AC41" t="str">
        <f t="shared" si="18"/>
        <v/>
      </c>
      <c r="AD41" t="str">
        <f t="shared" si="18"/>
        <v/>
      </c>
      <c r="AE41" t="str">
        <f t="shared" si="18"/>
        <v/>
      </c>
      <c r="AF41" t="str">
        <f t="shared" si="18"/>
        <v/>
      </c>
      <c r="AG41" s="12">
        <f>SUM(B41:AF41)</f>
        <v>1.0000000000003127E-4</v>
      </c>
      <c r="AH41" s="3" t="s">
        <v>29</v>
      </c>
      <c r="AL41" s="12">
        <f xml:space="preserve"> IF(AG41 &gt;0,AG41/COUNT(B41:AF41),"None")</f>
        <v>1.0000000000003127E-4</v>
      </c>
      <c r="AN41" s="12">
        <f>(SUM(B45:AF45)^2)/COUNT(B25:AF25)</f>
        <v>293.09440000000001</v>
      </c>
      <c r="AO41" s="13" t="e">
        <f>IF(COUNT(B25:AF25)&gt;0,((AG37-AN41)-AG41)/(AG37-AN41),"")</f>
        <v>#DIV/0!</v>
      </c>
    </row>
    <row r="43" spans="1:41" x14ac:dyDescent="0.2">
      <c r="A43" t="s">
        <v>27</v>
      </c>
      <c r="B43">
        <f t="shared" ref="B43:AF43" si="19">IF(ISBLANK(B23),"",B30)</f>
        <v>0.95</v>
      </c>
      <c r="C43" t="str">
        <f t="shared" si="19"/>
        <v/>
      </c>
      <c r="D43" t="str">
        <f t="shared" si="19"/>
        <v/>
      </c>
      <c r="E43" t="str">
        <f t="shared" si="19"/>
        <v/>
      </c>
      <c r="F43" t="str">
        <f t="shared" si="19"/>
        <v/>
      </c>
      <c r="G43" t="str">
        <f t="shared" si="19"/>
        <v/>
      </c>
      <c r="H43" t="str">
        <f t="shared" si="19"/>
        <v/>
      </c>
      <c r="I43" t="str">
        <f t="shared" si="19"/>
        <v/>
      </c>
      <c r="J43" t="str">
        <f t="shared" si="19"/>
        <v/>
      </c>
      <c r="K43" t="str">
        <f t="shared" si="19"/>
        <v/>
      </c>
      <c r="L43" t="str">
        <f t="shared" si="19"/>
        <v/>
      </c>
      <c r="M43" t="str">
        <f t="shared" si="19"/>
        <v/>
      </c>
      <c r="N43" t="str">
        <f t="shared" si="19"/>
        <v/>
      </c>
      <c r="O43" t="str">
        <f t="shared" si="19"/>
        <v/>
      </c>
      <c r="P43" t="str">
        <f t="shared" si="19"/>
        <v/>
      </c>
      <c r="Q43" t="str">
        <f t="shared" si="19"/>
        <v/>
      </c>
      <c r="R43" t="str">
        <f t="shared" si="19"/>
        <v/>
      </c>
      <c r="S43" t="str">
        <f t="shared" si="19"/>
        <v/>
      </c>
      <c r="T43" t="str">
        <f t="shared" si="19"/>
        <v/>
      </c>
      <c r="U43" t="str">
        <f t="shared" si="19"/>
        <v/>
      </c>
      <c r="V43" t="str">
        <f t="shared" si="19"/>
        <v/>
      </c>
      <c r="W43" t="str">
        <f t="shared" si="19"/>
        <v/>
      </c>
      <c r="X43" t="str">
        <f t="shared" si="19"/>
        <v/>
      </c>
      <c r="Y43" t="str">
        <f t="shared" si="19"/>
        <v/>
      </c>
      <c r="Z43" t="str">
        <f t="shared" si="19"/>
        <v/>
      </c>
      <c r="AA43" t="str">
        <f t="shared" si="19"/>
        <v/>
      </c>
      <c r="AB43" t="str">
        <f t="shared" si="19"/>
        <v/>
      </c>
      <c r="AC43" t="str">
        <f t="shared" si="19"/>
        <v/>
      </c>
      <c r="AD43" t="str">
        <f t="shared" si="19"/>
        <v/>
      </c>
      <c r="AE43" t="str">
        <f t="shared" si="19"/>
        <v/>
      </c>
      <c r="AF43" t="str">
        <f t="shared" si="19"/>
        <v/>
      </c>
    </row>
    <row r="44" spans="1:41" x14ac:dyDescent="0.2">
      <c r="A44" t="s">
        <v>28</v>
      </c>
      <c r="B44">
        <f t="shared" ref="B44:AF44" si="20">IF(ISBLANK(B24),"",B31)</f>
        <v>16.170000000000002</v>
      </c>
      <c r="C44" t="str">
        <f t="shared" si="20"/>
        <v/>
      </c>
      <c r="D44" t="str">
        <f t="shared" si="20"/>
        <v/>
      </c>
      <c r="E44" t="str">
        <f t="shared" si="20"/>
        <v/>
      </c>
      <c r="F44" t="str">
        <f t="shared" si="20"/>
        <v/>
      </c>
      <c r="G44" t="str">
        <f t="shared" si="20"/>
        <v/>
      </c>
      <c r="H44" t="str">
        <f t="shared" si="20"/>
        <v/>
      </c>
      <c r="I44" t="str">
        <f t="shared" si="20"/>
        <v/>
      </c>
      <c r="J44" t="str">
        <f t="shared" si="20"/>
        <v/>
      </c>
      <c r="K44" t="str">
        <f t="shared" si="20"/>
        <v/>
      </c>
      <c r="L44" t="str">
        <f t="shared" si="20"/>
        <v/>
      </c>
      <c r="M44" t="str">
        <f t="shared" si="20"/>
        <v/>
      </c>
      <c r="N44" t="str">
        <f t="shared" si="20"/>
        <v/>
      </c>
      <c r="O44" t="str">
        <f t="shared" si="20"/>
        <v/>
      </c>
      <c r="P44" t="str">
        <f t="shared" si="20"/>
        <v/>
      </c>
      <c r="Q44" t="str">
        <f t="shared" si="20"/>
        <v/>
      </c>
      <c r="R44" t="str">
        <f t="shared" si="20"/>
        <v/>
      </c>
      <c r="S44" t="str">
        <f t="shared" si="20"/>
        <v/>
      </c>
      <c r="T44" t="str">
        <f t="shared" si="20"/>
        <v/>
      </c>
      <c r="U44" t="str">
        <f t="shared" si="20"/>
        <v/>
      </c>
      <c r="V44" t="str">
        <f t="shared" si="20"/>
        <v/>
      </c>
      <c r="W44" t="str">
        <f t="shared" si="20"/>
        <v/>
      </c>
      <c r="X44" t="str">
        <f t="shared" si="20"/>
        <v/>
      </c>
      <c r="Y44" t="str">
        <f t="shared" si="20"/>
        <v/>
      </c>
      <c r="Z44" t="str">
        <f t="shared" si="20"/>
        <v/>
      </c>
      <c r="AA44" t="str">
        <f t="shared" si="20"/>
        <v/>
      </c>
      <c r="AB44" t="str">
        <f t="shared" si="20"/>
        <v/>
      </c>
      <c r="AC44" t="str">
        <f t="shared" si="20"/>
        <v/>
      </c>
      <c r="AD44" t="str">
        <f t="shared" si="20"/>
        <v/>
      </c>
      <c r="AE44" t="str">
        <f t="shared" si="20"/>
        <v/>
      </c>
      <c r="AF44" t="str">
        <f t="shared" si="20"/>
        <v/>
      </c>
    </row>
    <row r="45" spans="1:41" x14ac:dyDescent="0.2">
      <c r="A45" t="s">
        <v>29</v>
      </c>
      <c r="B45">
        <f t="shared" ref="B45:AF45" si="21">IF(ISBLANK(B25),"",B32)</f>
        <v>17.12</v>
      </c>
      <c r="C45" t="str">
        <f t="shared" si="21"/>
        <v/>
      </c>
      <c r="D45" t="str">
        <f t="shared" si="21"/>
        <v/>
      </c>
      <c r="E45" t="str">
        <f t="shared" si="21"/>
        <v/>
      </c>
      <c r="F45" t="str">
        <f t="shared" si="21"/>
        <v/>
      </c>
      <c r="G45" t="str">
        <f t="shared" si="21"/>
        <v/>
      </c>
      <c r="H45" t="str">
        <f t="shared" si="21"/>
        <v/>
      </c>
      <c r="I45" t="str">
        <f t="shared" si="21"/>
        <v/>
      </c>
      <c r="J45" t="str">
        <f t="shared" si="21"/>
        <v/>
      </c>
      <c r="K45" t="str">
        <f t="shared" si="21"/>
        <v/>
      </c>
      <c r="L45" t="str">
        <f t="shared" si="21"/>
        <v/>
      </c>
      <c r="M45" t="str">
        <f t="shared" si="21"/>
        <v/>
      </c>
      <c r="N45" t="str">
        <f t="shared" si="21"/>
        <v/>
      </c>
      <c r="O45" t="str">
        <f t="shared" si="21"/>
        <v/>
      </c>
      <c r="P45" t="str">
        <f t="shared" si="21"/>
        <v/>
      </c>
      <c r="Q45" t="str">
        <f t="shared" si="21"/>
        <v/>
      </c>
      <c r="R45" t="str">
        <f t="shared" si="21"/>
        <v/>
      </c>
      <c r="S45" t="str">
        <f t="shared" si="21"/>
        <v/>
      </c>
      <c r="T45" t="str">
        <f t="shared" si="21"/>
        <v/>
      </c>
      <c r="U45" t="str">
        <f t="shared" si="21"/>
        <v/>
      </c>
      <c r="V45" t="str">
        <f t="shared" si="21"/>
        <v/>
      </c>
      <c r="W45" t="str">
        <f t="shared" si="21"/>
        <v/>
      </c>
      <c r="X45" t="str">
        <f t="shared" si="21"/>
        <v/>
      </c>
      <c r="Y45" t="str">
        <f t="shared" si="21"/>
        <v/>
      </c>
      <c r="Z45" t="str">
        <f t="shared" si="21"/>
        <v/>
      </c>
      <c r="AA45" t="str">
        <f t="shared" si="21"/>
        <v/>
      </c>
      <c r="AB45" t="str">
        <f t="shared" si="21"/>
        <v/>
      </c>
      <c r="AC45" t="str">
        <f t="shared" si="21"/>
        <v/>
      </c>
      <c r="AD45" t="str">
        <f t="shared" si="21"/>
        <v/>
      </c>
      <c r="AE45" t="str">
        <f t="shared" si="21"/>
        <v/>
      </c>
      <c r="AF45" t="str">
        <f t="shared" si="21"/>
        <v/>
      </c>
    </row>
    <row r="47" spans="1:41" x14ac:dyDescent="0.2">
      <c r="A47" s="3" t="s">
        <v>41</v>
      </c>
    </row>
    <row r="48" spans="1:41" x14ac:dyDescent="0.2">
      <c r="A48" s="3" t="s">
        <v>42</v>
      </c>
      <c r="B48">
        <f t="shared" ref="B48:AF48" si="22">B$28*$A$15</f>
        <v>0</v>
      </c>
      <c r="C48">
        <f t="shared" si="22"/>
        <v>2.585</v>
      </c>
      <c r="D48">
        <f t="shared" si="22"/>
        <v>5.17</v>
      </c>
      <c r="E48">
        <f t="shared" si="22"/>
        <v>7.7549999999999999</v>
      </c>
      <c r="F48">
        <f t="shared" si="22"/>
        <v>10.34</v>
      </c>
      <c r="G48">
        <f t="shared" si="22"/>
        <v>12.925000000000001</v>
      </c>
      <c r="H48">
        <f t="shared" si="22"/>
        <v>15.51</v>
      </c>
      <c r="I48">
        <f t="shared" si="22"/>
        <v>18.094999999999999</v>
      </c>
      <c r="J48">
        <f t="shared" si="22"/>
        <v>20.68</v>
      </c>
      <c r="K48">
        <f t="shared" si="22"/>
        <v>23.265000000000001</v>
      </c>
      <c r="L48">
        <f t="shared" si="22"/>
        <v>25.85</v>
      </c>
      <c r="M48">
        <f t="shared" si="22"/>
        <v>28.434999999999999</v>
      </c>
      <c r="N48">
        <f t="shared" si="22"/>
        <v>31.02</v>
      </c>
      <c r="O48">
        <f t="shared" si="22"/>
        <v>33.604999999999997</v>
      </c>
      <c r="P48">
        <f t="shared" si="22"/>
        <v>36.19</v>
      </c>
      <c r="Q48">
        <f t="shared" si="22"/>
        <v>38.774999999999999</v>
      </c>
      <c r="R48">
        <f t="shared" si="22"/>
        <v>41.36</v>
      </c>
      <c r="S48">
        <f t="shared" si="22"/>
        <v>43.945</v>
      </c>
      <c r="T48">
        <f t="shared" si="22"/>
        <v>46.53</v>
      </c>
      <c r="U48">
        <f t="shared" si="22"/>
        <v>49.115000000000002</v>
      </c>
      <c r="V48">
        <f t="shared" si="22"/>
        <v>51.7</v>
      </c>
      <c r="W48">
        <f t="shared" si="22"/>
        <v>54.284999999999997</v>
      </c>
      <c r="X48">
        <f t="shared" si="22"/>
        <v>56.87</v>
      </c>
      <c r="Y48">
        <f t="shared" si="22"/>
        <v>59.454999999999998</v>
      </c>
      <c r="Z48">
        <f t="shared" si="22"/>
        <v>62.04</v>
      </c>
      <c r="AA48">
        <f t="shared" si="22"/>
        <v>64.625</v>
      </c>
      <c r="AB48">
        <f t="shared" si="22"/>
        <v>67.209999999999994</v>
      </c>
      <c r="AC48">
        <f t="shared" si="22"/>
        <v>69.795000000000002</v>
      </c>
      <c r="AD48">
        <f t="shared" si="22"/>
        <v>72.38</v>
      </c>
      <c r="AE48">
        <f t="shared" si="22"/>
        <v>74.965000000000003</v>
      </c>
      <c r="AF48">
        <f t="shared" si="22"/>
        <v>77.55</v>
      </c>
    </row>
    <row r="49" spans="1:32" x14ac:dyDescent="0.2">
      <c r="A49" s="3"/>
    </row>
    <row r="52" spans="1:32" x14ac:dyDescent="0.2">
      <c r="A52" s="3"/>
    </row>
    <row r="53" spans="1:32" x14ac:dyDescent="0.2">
      <c r="A53" s="3"/>
    </row>
    <row r="54" spans="1:32" x14ac:dyDescent="0.2">
      <c r="C54" s="21"/>
      <c r="D54" s="21"/>
      <c r="E54" s="21"/>
      <c r="F54" s="21"/>
      <c r="G54" s="21"/>
      <c r="H54" s="21"/>
      <c r="I54" s="21"/>
      <c r="J54" s="21"/>
      <c r="K54" s="21"/>
      <c r="L54" s="21"/>
      <c r="M54" s="21"/>
      <c r="N54" s="21"/>
      <c r="O54" s="21"/>
      <c r="P54" s="21"/>
      <c r="Q54" s="21"/>
      <c r="R54" s="21"/>
      <c r="S54" s="21"/>
      <c r="T54" s="21"/>
      <c r="U54" s="21"/>
      <c r="V54" s="21"/>
      <c r="W54" s="21"/>
      <c r="X54" s="21"/>
      <c r="Y54" s="21"/>
      <c r="Z54" s="21"/>
      <c r="AA54" s="21"/>
      <c r="AB54" s="21"/>
      <c r="AC54" s="21"/>
      <c r="AD54" s="21"/>
      <c r="AE54" s="21"/>
      <c r="AF54" s="21"/>
    </row>
    <row r="55" spans="1:32" x14ac:dyDescent="0.2">
      <c r="C55" s="21"/>
      <c r="D55" s="21"/>
      <c r="E55" s="21"/>
      <c r="F55" s="21"/>
      <c r="G55" s="21"/>
      <c r="H55" s="21"/>
      <c r="I55" s="21"/>
      <c r="J55" s="21"/>
      <c r="K55" s="21"/>
      <c r="L55" s="21"/>
      <c r="M55" s="21"/>
      <c r="N55" s="21"/>
      <c r="O55" s="21"/>
      <c r="P55" s="21"/>
      <c r="Q55" s="21"/>
      <c r="R55" s="21"/>
      <c r="S55" s="21"/>
      <c r="T55" s="21"/>
      <c r="U55" s="21"/>
      <c r="V55" s="21"/>
      <c r="W55" s="21"/>
      <c r="X55" s="21"/>
      <c r="Y55" s="21"/>
      <c r="Z55" s="21"/>
      <c r="AA55" s="21"/>
      <c r="AB55" s="21"/>
      <c r="AC55" s="21"/>
      <c r="AD55" s="21"/>
      <c r="AE55" s="21"/>
      <c r="AF55" s="21"/>
    </row>
    <row r="56" spans="1:32" x14ac:dyDescent="0.2">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row>
    <row r="81" spans="2:2" x14ac:dyDescent="0.2">
      <c r="B81" t="s">
        <v>63</v>
      </c>
    </row>
  </sheetData>
  <phoneticPr fontId="0" type="noConversion"/>
  <pageMargins left="0.42" right="0.55000000000000004" top="1" bottom="1" header="0.5" footer="0.5"/>
  <pageSetup paperSize="9" orientation="portrait" horizontalDpi="300" verticalDpi="300" r:id="rId1"/>
  <headerFooter alignWithMargins="0">
    <oddFooter>&amp;Lwww.mv.slu.se/vaxtnaring/olle/ICBM.html</oddFooter>
  </headerFooter>
  <ignoredErrors>
    <ignoredError sqref="AN39:AN41" evalError="1"/>
  </ignoredError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DT81"/>
  <sheetViews>
    <sheetView topLeftCell="Q7" zoomScaleNormal="100" workbookViewId="0">
      <selection activeCell="E15" sqref="E15"/>
    </sheetView>
  </sheetViews>
  <sheetFormatPr defaultRowHeight="12.75" x14ac:dyDescent="0.2"/>
  <cols>
    <col min="6" max="6" width="9.28515625" bestFit="1" customWidth="1"/>
    <col min="7" max="7" width="9.85546875" bestFit="1" customWidth="1"/>
    <col min="8" max="8" width="9.5703125" bestFit="1" customWidth="1"/>
    <col min="41" max="41" width="10.140625" bestFit="1" customWidth="1"/>
  </cols>
  <sheetData>
    <row r="2" spans="1:18" x14ac:dyDescent="0.2">
      <c r="L2" s="17" t="s">
        <v>54</v>
      </c>
    </row>
    <row r="3" spans="1:18" x14ac:dyDescent="0.2">
      <c r="L3" t="s">
        <v>55</v>
      </c>
    </row>
    <row r="4" spans="1:18" x14ac:dyDescent="0.2">
      <c r="L4" t="s">
        <v>56</v>
      </c>
    </row>
    <row r="6" spans="1:18" x14ac:dyDescent="0.2">
      <c r="L6" s="18" t="s">
        <v>57</v>
      </c>
    </row>
    <row r="7" spans="1:18" x14ac:dyDescent="0.2">
      <c r="L7" t="s">
        <v>59</v>
      </c>
    </row>
    <row r="8" spans="1:18" x14ac:dyDescent="0.2">
      <c r="L8" t="s">
        <v>51</v>
      </c>
    </row>
    <row r="9" spans="1:18" x14ac:dyDescent="0.2">
      <c r="B9" t="str">
        <f>'Version &amp; Intro'!$B$3</f>
        <v xml:space="preserve">2012-08-23 Calculating soil C balances based on calculations from Afreclim_1.xlsx and Afallo_1.xlsx </v>
      </c>
      <c r="L9" t="s">
        <v>52</v>
      </c>
    </row>
    <row r="10" spans="1:18" x14ac:dyDescent="0.2">
      <c r="L10" t="s">
        <v>53</v>
      </c>
    </row>
    <row r="11" spans="1:18" x14ac:dyDescent="0.2">
      <c r="L11" t="s">
        <v>58</v>
      </c>
    </row>
    <row r="12" spans="1:18" x14ac:dyDescent="0.2">
      <c r="L12" t="s">
        <v>60</v>
      </c>
    </row>
    <row r="13" spans="1:18" x14ac:dyDescent="0.2">
      <c r="I13" t="s">
        <v>18</v>
      </c>
    </row>
    <row r="14" spans="1:18" ht="15" x14ac:dyDescent="0.3">
      <c r="A14" s="25" t="s">
        <v>14</v>
      </c>
      <c r="B14" s="25" t="s">
        <v>0</v>
      </c>
      <c r="C14" s="25" t="s">
        <v>1</v>
      </c>
      <c r="D14" s="25" t="s">
        <v>11</v>
      </c>
      <c r="E14" s="25" t="s">
        <v>12</v>
      </c>
      <c r="F14" s="25" t="s">
        <v>49</v>
      </c>
      <c r="G14" s="25" t="s">
        <v>2</v>
      </c>
      <c r="H14" s="25" t="s">
        <v>3</v>
      </c>
      <c r="I14" s="4">
        <f>$D$15*($B$15*$E$15*$G$15-$A$15)/(($C$15-$B$15)*$E$15)</f>
        <v>-7.0515966523116924E-2</v>
      </c>
      <c r="K14" s="15" t="s">
        <v>37</v>
      </c>
      <c r="L14" s="15"/>
      <c r="M14" s="15"/>
      <c r="N14" s="14"/>
      <c r="O14" s="3" t="s">
        <v>107</v>
      </c>
      <c r="Q14" s="40">
        <v>17.14</v>
      </c>
      <c r="R14" s="35" t="s">
        <v>111</v>
      </c>
    </row>
    <row r="15" spans="1:18" ht="14.25" x14ac:dyDescent="0.2">
      <c r="A15" s="53">
        <v>1.1000000000000001</v>
      </c>
      <c r="B15" s="26">
        <v>0.8</v>
      </c>
      <c r="C15" s="26">
        <v>6.0000000000000001E-3</v>
      </c>
      <c r="D15" s="26">
        <v>0.128</v>
      </c>
      <c r="E15" s="26">
        <v>3.41</v>
      </c>
      <c r="F15" s="54">
        <v>17.136000000000003</v>
      </c>
      <c r="G15" s="26">
        <v>0.95</v>
      </c>
      <c r="H15" s="26">
        <v>16.170000000000002</v>
      </c>
      <c r="K15" s="3" t="s">
        <v>39</v>
      </c>
      <c r="L15" s="3" t="s">
        <v>40</v>
      </c>
      <c r="M15" s="3" t="s">
        <v>38</v>
      </c>
    </row>
    <row r="16" spans="1:18" ht="15.75" x14ac:dyDescent="0.25">
      <c r="J16" s="3" t="s">
        <v>27</v>
      </c>
      <c r="K16" s="16">
        <f>AG39</f>
        <v>9.0000000000000155E-6</v>
      </c>
      <c r="L16" s="10">
        <f>AL39</f>
        <v>9.0000000000000155E-6</v>
      </c>
      <c r="M16" s="13" t="e">
        <f>AO39</f>
        <v>#DIV/0!</v>
      </c>
      <c r="O16" s="62" t="s">
        <v>124</v>
      </c>
      <c r="P16" s="63"/>
      <c r="Q16" s="63"/>
    </row>
    <row r="17" spans="1:124" x14ac:dyDescent="0.2">
      <c r="A17" s="28" t="s">
        <v>4</v>
      </c>
      <c r="B17" s="28" t="s">
        <v>5</v>
      </c>
      <c r="C17" s="24" t="s">
        <v>13</v>
      </c>
      <c r="F17" s="3"/>
      <c r="G17" s="24" t="s">
        <v>27</v>
      </c>
      <c r="H17" s="24" t="s">
        <v>28</v>
      </c>
      <c r="J17" s="3" t="s">
        <v>28</v>
      </c>
      <c r="K17" s="16">
        <f>AG40</f>
        <v>7.7283999999999864</v>
      </c>
      <c r="L17" s="10">
        <f>AL40</f>
        <v>7.7283999999999864</v>
      </c>
      <c r="M17" s="13" t="e">
        <f>AO40</f>
        <v>#DIV/0!</v>
      </c>
    </row>
    <row r="18" spans="1:124" x14ac:dyDescent="0.2">
      <c r="A18" s="29">
        <f>$A$15/($E$15*$B$15)</f>
        <v>0.40322580645161288</v>
      </c>
      <c r="B18" s="30">
        <f>($D$15*$A$15)/($C$15*$E$15)</f>
        <v>6.8817204301075261</v>
      </c>
      <c r="C18" s="30">
        <f>$A$18+$B$18</f>
        <v>7.2849462365591391</v>
      </c>
      <c r="E18" s="3" t="s">
        <v>43</v>
      </c>
      <c r="G18" s="31">
        <f>1/$B$15</f>
        <v>1.25</v>
      </c>
      <c r="H18" s="31">
        <f>1/$C$15</f>
        <v>166.66666666666666</v>
      </c>
      <c r="I18" s="6"/>
      <c r="J18" s="3" t="s">
        <v>17</v>
      </c>
      <c r="K18" s="16">
        <f>AG41</f>
        <v>1.0000000000003127E-4</v>
      </c>
      <c r="L18" s="8">
        <f>AL41</f>
        <v>1.0000000000003127E-4</v>
      </c>
      <c r="M18" s="19" t="e">
        <f>AO41</f>
        <v>#DIV/0!</v>
      </c>
    </row>
    <row r="19" spans="1:124" x14ac:dyDescent="0.2">
      <c r="A19" t="s">
        <v>50</v>
      </c>
      <c r="F19" s="3" t="s">
        <v>48</v>
      </c>
      <c r="G19" s="27">
        <f>(1 - EXP(-B15))*100</f>
        <v>55.067103588277845</v>
      </c>
      <c r="H19" s="32">
        <f>(1 - EXP(-C15))*100</f>
        <v>0.59820359460647232</v>
      </c>
    </row>
    <row r="20" spans="1:124" x14ac:dyDescent="0.2">
      <c r="A20" s="3" t="s">
        <v>6</v>
      </c>
      <c r="B20" s="3" t="s">
        <v>7</v>
      </c>
      <c r="C20" s="3" t="s">
        <v>8</v>
      </c>
      <c r="D20" s="3" t="s">
        <v>9</v>
      </c>
      <c r="F20" s="3" t="s">
        <v>44</v>
      </c>
      <c r="G20" s="27">
        <f>LN(0.5)/-$B$15</f>
        <v>0.86643397569993152</v>
      </c>
      <c r="H20" s="27">
        <f>LN(0.5)/-$C$15</f>
        <v>115.52453009332422</v>
      </c>
      <c r="J20" s="3" t="s">
        <v>46</v>
      </c>
      <c r="L20" s="11">
        <f>100*A18/C18</f>
        <v>5.5350553505535061</v>
      </c>
      <c r="M20" t="s">
        <v>47</v>
      </c>
    </row>
    <row r="21" spans="1:124" x14ac:dyDescent="0.2">
      <c r="A21" s="7">
        <v>10</v>
      </c>
      <c r="B21" s="11">
        <f>$A$18+($G$15-$A$18)*EXP(-$B$15*$E$15*A21)</f>
        <v>0.40322580645238959</v>
      </c>
      <c r="C21" s="22">
        <f>$B$18+($H$15-$B$18-$I$14)*EXP(-$C$15*$E$15*A21)+$I$14*EXP(-$B$15*$E$15*A21)</f>
        <v>14.508888355769692</v>
      </c>
      <c r="D21" s="11">
        <f>B21+C21</f>
        <v>14.912114162222082</v>
      </c>
      <c r="I21" s="6"/>
      <c r="J21" s="3"/>
      <c r="K21" s="3"/>
      <c r="L21" s="3"/>
    </row>
    <row r="22" spans="1:124" x14ac:dyDescent="0.2">
      <c r="A22" s="3" t="s">
        <v>20</v>
      </c>
      <c r="L22" t="s">
        <v>45</v>
      </c>
    </row>
    <row r="23" spans="1:124" x14ac:dyDescent="0.2">
      <c r="A23" s="5" t="s">
        <v>32</v>
      </c>
      <c r="B23" s="20">
        <v>0.94699999999999995</v>
      </c>
      <c r="C23" s="20"/>
      <c r="D23" s="20"/>
      <c r="E23" s="20"/>
      <c r="F23" s="20"/>
      <c r="G23" s="20"/>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row>
    <row r="24" spans="1:124" x14ac:dyDescent="0.2">
      <c r="A24" s="5" t="s">
        <v>33</v>
      </c>
      <c r="B24" s="20">
        <v>18.95</v>
      </c>
      <c r="C24" s="20"/>
      <c r="D24" s="20"/>
      <c r="E24" s="20"/>
      <c r="F24" s="20"/>
      <c r="G24" s="20"/>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row>
    <row r="25" spans="1:124" x14ac:dyDescent="0.2">
      <c r="A25" s="35" t="s">
        <v>109</v>
      </c>
      <c r="B25" s="33">
        <f>B26-Q14</f>
        <v>17.130000000000003</v>
      </c>
      <c r="C25" s="33"/>
      <c r="D25" s="33"/>
      <c r="E25" s="33"/>
      <c r="F25" s="33"/>
      <c r="G25" s="33"/>
      <c r="H25" s="33"/>
      <c r="I25" s="33"/>
      <c r="J25" s="33"/>
      <c r="K25" s="33"/>
      <c r="L25" s="34"/>
      <c r="M25" s="20"/>
      <c r="N25" s="20"/>
      <c r="O25" s="20"/>
      <c r="P25" s="20"/>
      <c r="Q25" s="20"/>
      <c r="R25" s="20"/>
      <c r="S25" s="20"/>
      <c r="T25" s="20"/>
      <c r="U25" s="20"/>
      <c r="V25" s="20"/>
      <c r="W25" s="20"/>
      <c r="X25" s="20"/>
      <c r="Y25" s="20"/>
      <c r="Z25" s="20"/>
      <c r="AA25" s="20"/>
      <c r="AB25" s="20"/>
      <c r="AC25" s="20"/>
      <c r="AD25" s="20"/>
      <c r="AE25" s="20"/>
      <c r="AF25" s="20"/>
    </row>
    <row r="26" spans="1:124" x14ac:dyDescent="0.2">
      <c r="A26" s="5" t="s">
        <v>34</v>
      </c>
      <c r="B26" s="55">
        <v>34.270000000000003</v>
      </c>
      <c r="C26" s="55"/>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row>
    <row r="27" spans="1:124" x14ac:dyDescent="0.2">
      <c r="A27" s="9" t="s">
        <v>19</v>
      </c>
      <c r="B27" s="7">
        <v>2003</v>
      </c>
      <c r="C27" s="3">
        <f t="shared" ref="C27:AF27" si="0">B27+1</f>
        <v>2004</v>
      </c>
      <c r="D27" s="3">
        <f t="shared" si="0"/>
        <v>2005</v>
      </c>
      <c r="E27" s="3">
        <f t="shared" si="0"/>
        <v>2006</v>
      </c>
      <c r="F27" s="3">
        <f t="shared" si="0"/>
        <v>2007</v>
      </c>
      <c r="G27" s="3">
        <f t="shared" si="0"/>
        <v>2008</v>
      </c>
      <c r="H27" s="3">
        <f t="shared" si="0"/>
        <v>2009</v>
      </c>
      <c r="I27" s="3">
        <f t="shared" si="0"/>
        <v>2010</v>
      </c>
      <c r="J27" s="3">
        <f t="shared" si="0"/>
        <v>2011</v>
      </c>
      <c r="K27" s="3">
        <f t="shared" si="0"/>
        <v>2012</v>
      </c>
      <c r="L27" s="3">
        <f t="shared" si="0"/>
        <v>2013</v>
      </c>
      <c r="M27" s="3">
        <f t="shared" si="0"/>
        <v>2014</v>
      </c>
      <c r="N27" s="3">
        <f t="shared" si="0"/>
        <v>2015</v>
      </c>
      <c r="O27" s="3">
        <f t="shared" si="0"/>
        <v>2016</v>
      </c>
      <c r="P27" s="3">
        <f t="shared" si="0"/>
        <v>2017</v>
      </c>
      <c r="Q27" s="3">
        <f t="shared" si="0"/>
        <v>2018</v>
      </c>
      <c r="R27" s="3">
        <f t="shared" si="0"/>
        <v>2019</v>
      </c>
      <c r="S27" s="3">
        <f t="shared" si="0"/>
        <v>2020</v>
      </c>
      <c r="T27" s="3">
        <f t="shared" si="0"/>
        <v>2021</v>
      </c>
      <c r="U27" s="3">
        <f t="shared" si="0"/>
        <v>2022</v>
      </c>
      <c r="V27" s="3">
        <f t="shared" si="0"/>
        <v>2023</v>
      </c>
      <c r="W27" s="3">
        <f t="shared" si="0"/>
        <v>2024</v>
      </c>
      <c r="X27" s="3">
        <f t="shared" si="0"/>
        <v>2025</v>
      </c>
      <c r="Y27" s="3">
        <f t="shared" si="0"/>
        <v>2026</v>
      </c>
      <c r="Z27" s="3">
        <f t="shared" si="0"/>
        <v>2027</v>
      </c>
      <c r="AA27" s="3">
        <f t="shared" si="0"/>
        <v>2028</v>
      </c>
      <c r="AB27" s="3">
        <f t="shared" si="0"/>
        <v>2029</v>
      </c>
      <c r="AC27" s="3">
        <f t="shared" si="0"/>
        <v>2030</v>
      </c>
      <c r="AD27" s="3">
        <f t="shared" si="0"/>
        <v>2031</v>
      </c>
      <c r="AE27" s="3">
        <f t="shared" si="0"/>
        <v>2032</v>
      </c>
      <c r="AF27" s="3">
        <f t="shared" si="0"/>
        <v>2033</v>
      </c>
    </row>
    <row r="28" spans="1:124" x14ac:dyDescent="0.2">
      <c r="A28" s="9" t="s">
        <v>10</v>
      </c>
      <c r="B28" s="3">
        <v>0</v>
      </c>
      <c r="C28" s="3">
        <v>1</v>
      </c>
      <c r="D28" s="3">
        <v>2</v>
      </c>
      <c r="E28" s="3">
        <v>3</v>
      </c>
      <c r="F28" s="3">
        <v>4</v>
      </c>
      <c r="G28" s="3">
        <v>5</v>
      </c>
      <c r="H28" s="3">
        <v>6</v>
      </c>
      <c r="I28" s="3">
        <v>7</v>
      </c>
      <c r="J28" s="3">
        <v>8</v>
      </c>
      <c r="K28" s="3">
        <v>9</v>
      </c>
      <c r="L28" s="3">
        <v>10</v>
      </c>
      <c r="M28" s="3">
        <v>11</v>
      </c>
      <c r="N28" s="3">
        <v>12</v>
      </c>
      <c r="O28" s="3">
        <v>13</v>
      </c>
      <c r="P28" s="3">
        <v>14</v>
      </c>
      <c r="Q28" s="3">
        <v>15</v>
      </c>
      <c r="R28" s="3">
        <v>16</v>
      </c>
      <c r="S28" s="3">
        <v>17</v>
      </c>
      <c r="T28" s="3">
        <v>18</v>
      </c>
      <c r="U28" s="3">
        <v>19</v>
      </c>
      <c r="V28" s="3">
        <v>20</v>
      </c>
      <c r="W28" s="3">
        <v>21</v>
      </c>
      <c r="X28" s="3">
        <v>22</v>
      </c>
      <c r="Y28" s="3">
        <v>23</v>
      </c>
      <c r="Z28" s="3">
        <v>24</v>
      </c>
      <c r="AA28" s="3">
        <v>25</v>
      </c>
      <c r="AB28" s="3">
        <v>26</v>
      </c>
      <c r="AC28" s="3">
        <v>27</v>
      </c>
      <c r="AD28" s="3">
        <v>28</v>
      </c>
      <c r="AE28" s="3">
        <v>29</v>
      </c>
      <c r="AF28" s="3">
        <v>30</v>
      </c>
      <c r="AG28" s="3">
        <v>31</v>
      </c>
      <c r="AH28" s="3">
        <v>32</v>
      </c>
      <c r="AI28" s="3">
        <v>33</v>
      </c>
      <c r="AJ28" s="3">
        <v>34</v>
      </c>
      <c r="AK28" s="3">
        <v>35</v>
      </c>
      <c r="AL28" s="3">
        <v>36</v>
      </c>
      <c r="AM28" s="3">
        <v>37</v>
      </c>
      <c r="AN28" s="3">
        <v>38</v>
      </c>
      <c r="AO28" s="3">
        <v>39</v>
      </c>
      <c r="AP28" s="3">
        <v>40</v>
      </c>
      <c r="AQ28" s="3">
        <v>41</v>
      </c>
      <c r="AR28" s="3">
        <v>42</v>
      </c>
      <c r="AS28" s="3">
        <v>43</v>
      </c>
      <c r="AT28" s="3">
        <v>44</v>
      </c>
      <c r="AU28" s="3">
        <v>45</v>
      </c>
      <c r="AV28" s="3">
        <v>46</v>
      </c>
      <c r="AW28" s="3">
        <v>47</v>
      </c>
      <c r="AX28" s="3">
        <v>48</v>
      </c>
      <c r="AY28" s="3">
        <v>49</v>
      </c>
      <c r="AZ28" s="3">
        <v>50</v>
      </c>
      <c r="BA28" s="3">
        <v>51</v>
      </c>
      <c r="BB28" s="3">
        <v>52</v>
      </c>
      <c r="BC28" s="3">
        <v>53</v>
      </c>
      <c r="BD28" s="3">
        <v>54</v>
      </c>
      <c r="BE28" s="3">
        <v>55</v>
      </c>
      <c r="BF28" s="3">
        <v>56</v>
      </c>
      <c r="BG28" s="3">
        <v>57</v>
      </c>
      <c r="BH28" s="3">
        <v>58</v>
      </c>
      <c r="BI28" s="3">
        <v>59</v>
      </c>
      <c r="BJ28" s="3">
        <v>60</v>
      </c>
      <c r="BK28" s="3">
        <v>61</v>
      </c>
      <c r="BL28" s="3">
        <v>62</v>
      </c>
      <c r="BM28" s="3">
        <v>63</v>
      </c>
      <c r="BN28" s="3">
        <v>64</v>
      </c>
      <c r="BO28" s="3">
        <v>65</v>
      </c>
      <c r="BP28" s="3">
        <v>66</v>
      </c>
      <c r="BQ28" s="3">
        <v>67</v>
      </c>
      <c r="BR28" s="3">
        <v>68</v>
      </c>
      <c r="BS28" s="3">
        <v>69</v>
      </c>
      <c r="BT28" s="3">
        <v>70</v>
      </c>
      <c r="BU28" s="3">
        <v>71</v>
      </c>
      <c r="BV28" s="3">
        <v>72</v>
      </c>
      <c r="BW28" s="3">
        <v>73</v>
      </c>
      <c r="BX28" s="3">
        <v>74</v>
      </c>
      <c r="BY28" s="3">
        <v>75</v>
      </c>
      <c r="BZ28" s="3">
        <v>76</v>
      </c>
      <c r="CA28" s="3">
        <v>77</v>
      </c>
      <c r="CB28" s="3">
        <v>78</v>
      </c>
      <c r="CC28" s="3">
        <v>79</v>
      </c>
      <c r="CD28" s="3">
        <v>80</v>
      </c>
      <c r="CE28" s="3">
        <v>81</v>
      </c>
      <c r="CF28" s="3">
        <v>82</v>
      </c>
      <c r="CG28" s="3">
        <v>83</v>
      </c>
      <c r="CH28" s="3">
        <v>84</v>
      </c>
      <c r="CI28" s="3">
        <v>85</v>
      </c>
      <c r="CJ28" s="3">
        <v>86</v>
      </c>
      <c r="CK28" s="3">
        <v>87</v>
      </c>
      <c r="CL28" s="3">
        <v>88</v>
      </c>
      <c r="CM28" s="3">
        <v>89</v>
      </c>
      <c r="CN28" s="3">
        <v>90</v>
      </c>
      <c r="CO28" s="3">
        <v>91</v>
      </c>
      <c r="CP28" s="3">
        <v>92</v>
      </c>
      <c r="CQ28" s="3">
        <v>93</v>
      </c>
      <c r="CR28" s="3">
        <v>94</v>
      </c>
      <c r="CS28" s="3">
        <v>95</v>
      </c>
      <c r="CT28" s="3">
        <v>96</v>
      </c>
      <c r="CU28" s="3">
        <v>97</v>
      </c>
      <c r="CV28" s="3">
        <v>98</v>
      </c>
      <c r="CW28" s="3">
        <v>99</v>
      </c>
      <c r="CX28" s="3">
        <v>100</v>
      </c>
      <c r="CY28" s="3"/>
      <c r="CZ28" s="3"/>
      <c r="DA28" s="3"/>
      <c r="DB28" s="3"/>
      <c r="DC28" s="3"/>
      <c r="DD28" s="3"/>
      <c r="DE28" s="3"/>
      <c r="DF28" s="3"/>
      <c r="DG28" s="3"/>
      <c r="DH28" s="3"/>
      <c r="DI28" s="3"/>
      <c r="DJ28" s="3"/>
      <c r="DK28" s="3"/>
      <c r="DL28" s="3"/>
      <c r="DM28" s="3"/>
      <c r="DN28" s="3"/>
      <c r="DO28" s="3"/>
      <c r="DP28" s="3"/>
      <c r="DQ28" s="3"/>
      <c r="DR28" s="3"/>
      <c r="DS28" s="3"/>
      <c r="DT28" s="3"/>
    </row>
    <row r="30" spans="1:124" x14ac:dyDescent="0.2">
      <c r="A30" s="3" t="s">
        <v>15</v>
      </c>
      <c r="B30" s="11">
        <f t="shared" ref="B30:BM30" si="1">$A$18+($G$15-$A$18)*EXP(-$B$15*$E$15*B$28)</f>
        <v>0.95</v>
      </c>
      <c r="C30" s="11">
        <f t="shared" si="1"/>
        <v>0.4389574227807459</v>
      </c>
      <c r="D30" s="11">
        <f t="shared" si="1"/>
        <v>0.40556086253245438</v>
      </c>
      <c r="E30" s="11">
        <f t="shared" si="1"/>
        <v>0.40337840203672304</v>
      </c>
      <c r="F30" s="11">
        <f t="shared" si="1"/>
        <v>0.40323577855154924</v>
      </c>
      <c r="G30" s="11">
        <f t="shared" si="1"/>
        <v>0.40322645812693536</v>
      </c>
      <c r="H30" s="11">
        <f t="shared" si="1"/>
        <v>0.40322584903850317</v>
      </c>
      <c r="I30" s="11">
        <f t="shared" si="1"/>
        <v>0.40322580923466017</v>
      </c>
      <c r="J30" s="11">
        <f t="shared" si="1"/>
        <v>0.40322580663348462</v>
      </c>
      <c r="K30" s="11">
        <f t="shared" si="1"/>
        <v>0.40322580646349815</v>
      </c>
      <c r="L30" s="11">
        <f t="shared" si="1"/>
        <v>0.40322580645238959</v>
      </c>
      <c r="M30" s="11">
        <f t="shared" si="1"/>
        <v>0.40322580645166362</v>
      </c>
      <c r="N30" s="11">
        <f t="shared" si="1"/>
        <v>0.40322580645161621</v>
      </c>
      <c r="O30" s="11">
        <f t="shared" si="1"/>
        <v>0.4032258064516131</v>
      </c>
      <c r="P30" s="11">
        <f t="shared" si="1"/>
        <v>0.40322580645161288</v>
      </c>
      <c r="Q30" s="11">
        <f t="shared" si="1"/>
        <v>0.40322580645161288</v>
      </c>
      <c r="R30" s="11">
        <f t="shared" si="1"/>
        <v>0.40322580645161288</v>
      </c>
      <c r="S30" s="11">
        <f t="shared" si="1"/>
        <v>0.40322580645161288</v>
      </c>
      <c r="T30" s="11">
        <f t="shared" si="1"/>
        <v>0.40322580645161288</v>
      </c>
      <c r="U30" s="11">
        <f t="shared" si="1"/>
        <v>0.40322580645161288</v>
      </c>
      <c r="V30" s="11">
        <f t="shared" si="1"/>
        <v>0.40322580645161288</v>
      </c>
      <c r="W30" s="11">
        <f t="shared" si="1"/>
        <v>0.40322580645161288</v>
      </c>
      <c r="X30" s="11">
        <f t="shared" si="1"/>
        <v>0.40322580645161288</v>
      </c>
      <c r="Y30" s="11">
        <f t="shared" si="1"/>
        <v>0.40322580645161288</v>
      </c>
      <c r="Z30" s="11">
        <f t="shared" si="1"/>
        <v>0.40322580645161288</v>
      </c>
      <c r="AA30" s="11">
        <f t="shared" si="1"/>
        <v>0.40322580645161288</v>
      </c>
      <c r="AB30" s="11">
        <f t="shared" si="1"/>
        <v>0.40322580645161288</v>
      </c>
      <c r="AC30" s="11">
        <f t="shared" si="1"/>
        <v>0.40322580645161288</v>
      </c>
      <c r="AD30" s="11">
        <f t="shared" si="1"/>
        <v>0.40322580645161288</v>
      </c>
      <c r="AE30" s="11">
        <f t="shared" si="1"/>
        <v>0.40322580645161288</v>
      </c>
      <c r="AF30" s="11">
        <f t="shared" si="1"/>
        <v>0.40322580645161288</v>
      </c>
      <c r="AG30" s="11">
        <f t="shared" si="1"/>
        <v>0.40322580645161288</v>
      </c>
      <c r="AH30" s="11">
        <f t="shared" si="1"/>
        <v>0.40322580645161288</v>
      </c>
      <c r="AI30" s="11">
        <f t="shared" si="1"/>
        <v>0.40322580645161288</v>
      </c>
      <c r="AJ30" s="11">
        <f t="shared" si="1"/>
        <v>0.40322580645161288</v>
      </c>
      <c r="AK30" s="11">
        <f t="shared" si="1"/>
        <v>0.40322580645161288</v>
      </c>
      <c r="AL30" s="11">
        <f t="shared" si="1"/>
        <v>0.40322580645161288</v>
      </c>
      <c r="AM30" s="11">
        <f t="shared" si="1"/>
        <v>0.40322580645161288</v>
      </c>
      <c r="AN30" s="11">
        <f t="shared" si="1"/>
        <v>0.40322580645161288</v>
      </c>
      <c r="AO30" s="11">
        <f t="shared" si="1"/>
        <v>0.40322580645161288</v>
      </c>
      <c r="AP30" s="11">
        <f t="shared" si="1"/>
        <v>0.40322580645161288</v>
      </c>
      <c r="AQ30" s="11">
        <f t="shared" si="1"/>
        <v>0.40322580645161288</v>
      </c>
      <c r="AR30" s="11">
        <f t="shared" si="1"/>
        <v>0.40322580645161288</v>
      </c>
      <c r="AS30" s="11">
        <f t="shared" si="1"/>
        <v>0.40322580645161288</v>
      </c>
      <c r="AT30" s="11">
        <f t="shared" si="1"/>
        <v>0.40322580645161288</v>
      </c>
      <c r="AU30" s="11">
        <f t="shared" si="1"/>
        <v>0.40322580645161288</v>
      </c>
      <c r="AV30" s="11">
        <f t="shared" si="1"/>
        <v>0.40322580645161288</v>
      </c>
      <c r="AW30" s="11">
        <f t="shared" si="1"/>
        <v>0.40322580645161288</v>
      </c>
      <c r="AX30" s="11">
        <f t="shared" si="1"/>
        <v>0.40322580645161288</v>
      </c>
      <c r="AY30" s="11">
        <f t="shared" si="1"/>
        <v>0.40322580645161288</v>
      </c>
      <c r="AZ30" s="11">
        <f t="shared" si="1"/>
        <v>0.40322580645161288</v>
      </c>
      <c r="BA30" s="11">
        <f t="shared" si="1"/>
        <v>0.40322580645161288</v>
      </c>
      <c r="BB30" s="11">
        <f t="shared" si="1"/>
        <v>0.40322580645161288</v>
      </c>
      <c r="BC30" s="11">
        <f t="shared" si="1"/>
        <v>0.40322580645161288</v>
      </c>
      <c r="BD30" s="11">
        <f t="shared" si="1"/>
        <v>0.40322580645161288</v>
      </c>
      <c r="BE30" s="11">
        <f t="shared" si="1"/>
        <v>0.40322580645161288</v>
      </c>
      <c r="BF30" s="11">
        <f t="shared" si="1"/>
        <v>0.40322580645161288</v>
      </c>
      <c r="BG30" s="11">
        <f t="shared" si="1"/>
        <v>0.40322580645161288</v>
      </c>
      <c r="BH30" s="11">
        <f t="shared" si="1"/>
        <v>0.40322580645161288</v>
      </c>
      <c r="BI30" s="11">
        <f t="shared" si="1"/>
        <v>0.40322580645161288</v>
      </c>
      <c r="BJ30" s="11">
        <f t="shared" si="1"/>
        <v>0.40322580645161288</v>
      </c>
      <c r="BK30" s="11">
        <f t="shared" si="1"/>
        <v>0.40322580645161288</v>
      </c>
      <c r="BL30" s="11">
        <f t="shared" si="1"/>
        <v>0.40322580645161288</v>
      </c>
      <c r="BM30" s="11">
        <f t="shared" si="1"/>
        <v>0.40322580645161288</v>
      </c>
      <c r="BN30" s="11">
        <f t="shared" ref="BN30:CX30" si="2">$A$18+($G$15-$A$18)*EXP(-$B$15*$E$15*BN$28)</f>
        <v>0.40322580645161288</v>
      </c>
      <c r="BO30" s="11">
        <f t="shared" si="2"/>
        <v>0.40322580645161288</v>
      </c>
      <c r="BP30" s="11">
        <f t="shared" si="2"/>
        <v>0.40322580645161288</v>
      </c>
      <c r="BQ30" s="11">
        <f t="shared" si="2"/>
        <v>0.40322580645161288</v>
      </c>
      <c r="BR30" s="11">
        <f t="shared" si="2"/>
        <v>0.40322580645161288</v>
      </c>
      <c r="BS30" s="11">
        <f t="shared" si="2"/>
        <v>0.40322580645161288</v>
      </c>
      <c r="BT30" s="11">
        <f t="shared" si="2"/>
        <v>0.40322580645161288</v>
      </c>
      <c r="BU30" s="11">
        <f t="shared" si="2"/>
        <v>0.40322580645161288</v>
      </c>
      <c r="BV30" s="11">
        <f t="shared" si="2"/>
        <v>0.40322580645161288</v>
      </c>
      <c r="BW30" s="11">
        <f t="shared" si="2"/>
        <v>0.40322580645161288</v>
      </c>
      <c r="BX30" s="11">
        <f t="shared" si="2"/>
        <v>0.40322580645161288</v>
      </c>
      <c r="BY30" s="11">
        <f t="shared" si="2"/>
        <v>0.40322580645161288</v>
      </c>
      <c r="BZ30" s="11">
        <f t="shared" si="2"/>
        <v>0.40322580645161288</v>
      </c>
      <c r="CA30" s="11">
        <f t="shared" si="2"/>
        <v>0.40322580645161288</v>
      </c>
      <c r="CB30" s="11">
        <f t="shared" si="2"/>
        <v>0.40322580645161288</v>
      </c>
      <c r="CC30" s="11">
        <f t="shared" si="2"/>
        <v>0.40322580645161288</v>
      </c>
      <c r="CD30" s="11">
        <f t="shared" si="2"/>
        <v>0.40322580645161288</v>
      </c>
      <c r="CE30" s="11">
        <f t="shared" si="2"/>
        <v>0.40322580645161288</v>
      </c>
      <c r="CF30" s="11">
        <f t="shared" si="2"/>
        <v>0.40322580645161288</v>
      </c>
      <c r="CG30" s="11">
        <f t="shared" si="2"/>
        <v>0.40322580645161288</v>
      </c>
      <c r="CH30" s="11">
        <f t="shared" si="2"/>
        <v>0.40322580645161288</v>
      </c>
      <c r="CI30" s="11">
        <f t="shared" si="2"/>
        <v>0.40322580645161288</v>
      </c>
      <c r="CJ30" s="11">
        <f t="shared" si="2"/>
        <v>0.40322580645161288</v>
      </c>
      <c r="CK30" s="11">
        <f t="shared" si="2"/>
        <v>0.40322580645161288</v>
      </c>
      <c r="CL30" s="11">
        <f t="shared" si="2"/>
        <v>0.40322580645161288</v>
      </c>
      <c r="CM30" s="11">
        <f t="shared" si="2"/>
        <v>0.40322580645161288</v>
      </c>
      <c r="CN30" s="11">
        <f t="shared" si="2"/>
        <v>0.40322580645161288</v>
      </c>
      <c r="CO30" s="11">
        <f t="shared" si="2"/>
        <v>0.40322580645161288</v>
      </c>
      <c r="CP30" s="11">
        <f t="shared" si="2"/>
        <v>0.40322580645161288</v>
      </c>
      <c r="CQ30" s="11">
        <f t="shared" si="2"/>
        <v>0.40322580645161288</v>
      </c>
      <c r="CR30" s="11">
        <f t="shared" si="2"/>
        <v>0.40322580645161288</v>
      </c>
      <c r="CS30" s="11">
        <f t="shared" si="2"/>
        <v>0.40322580645161288</v>
      </c>
      <c r="CT30" s="11">
        <f t="shared" si="2"/>
        <v>0.40322580645161288</v>
      </c>
      <c r="CU30" s="11">
        <f t="shared" si="2"/>
        <v>0.40322580645161288</v>
      </c>
      <c r="CV30" s="11">
        <f t="shared" si="2"/>
        <v>0.40322580645161288</v>
      </c>
      <c r="CW30" s="11">
        <f t="shared" si="2"/>
        <v>0.40322580645161288</v>
      </c>
      <c r="CX30" s="11">
        <f t="shared" si="2"/>
        <v>0.40322580645161288</v>
      </c>
    </row>
    <row r="31" spans="1:124" x14ac:dyDescent="0.2">
      <c r="A31" s="3" t="s">
        <v>16</v>
      </c>
      <c r="B31" s="11">
        <f t="shared" ref="B31:BM31" si="3">$B$18+($H$15-$B$18-$I$14)*EXP(-$C$15*$E$15*B$28)+$I$14*EXP(-$B$15*$E$15*B$28)</f>
        <v>16.170000000000002</v>
      </c>
      <c r="C31" s="11">
        <f t="shared" si="3"/>
        <v>16.046372360277484</v>
      </c>
      <c r="D31" s="11">
        <f t="shared" si="3"/>
        <v>15.864982517725048</v>
      </c>
      <c r="E31" s="11">
        <f t="shared" si="3"/>
        <v>15.683327833396092</v>
      </c>
      <c r="F31" s="11">
        <f t="shared" si="3"/>
        <v>15.505094668616026</v>
      </c>
      <c r="G31" s="11">
        <f t="shared" si="3"/>
        <v>15.330454283060657</v>
      </c>
      <c r="H31" s="11">
        <f t="shared" si="3"/>
        <v>15.159349635437872</v>
      </c>
      <c r="I31" s="11">
        <f t="shared" si="3"/>
        <v>14.991710146883843</v>
      </c>
      <c r="J31" s="11">
        <f t="shared" si="3"/>
        <v>14.827465707734975</v>
      </c>
      <c r="K31" s="11">
        <f t="shared" si="3"/>
        <v>14.66654756544955</v>
      </c>
      <c r="L31" s="11">
        <f t="shared" si="3"/>
        <v>14.508888355769692</v>
      </c>
      <c r="M31" s="11">
        <f t="shared" si="3"/>
        <v>14.354422078438201</v>
      </c>
      <c r="N31" s="11">
        <f t="shared" si="3"/>
        <v>14.203084069825135</v>
      </c>
      <c r="O31" s="11">
        <f t="shared" si="3"/>
        <v>14.054810975874631</v>
      </c>
      <c r="P31" s="11">
        <f t="shared" si="3"/>
        <v>13.909540725584343</v>
      </c>
      <c r="Q31" s="11">
        <f t="shared" si="3"/>
        <v>13.767212505020954</v>
      </c>
      <c r="R31" s="11">
        <f t="shared" si="3"/>
        <v>13.62776673186189</v>
      </c>
      <c r="S31" s="11">
        <f t="shared" si="3"/>
        <v>13.491145030452579</v>
      </c>
      <c r="T31" s="11">
        <f t="shared" si="3"/>
        <v>13.357290207368894</v>
      </c>
      <c r="U31" s="11">
        <f t="shared" si="3"/>
        <v>13.226146227474466</v>
      </c>
      <c r="V31" s="11">
        <f t="shared" si="3"/>
        <v>13.097658190462923</v>
      </c>
      <c r="W31" s="11">
        <f t="shared" si="3"/>
        <v>12.971772307875181</v>
      </c>
      <c r="X31" s="11">
        <f t="shared" si="3"/>
        <v>12.848435880582176</v>
      </c>
      <c r="Y31" s="11">
        <f t="shared" si="3"/>
        <v>12.727597276723635</v>
      </c>
      <c r="Z31" s="11">
        <f t="shared" si="3"/>
        <v>12.609205910093632</v>
      </c>
      <c r="AA31" s="11">
        <f t="shared" si="3"/>
        <v>12.493212218963862</v>
      </c>
      <c r="AB31" s="11">
        <f t="shared" si="3"/>
        <v>12.379567645335817</v>
      </c>
      <c r="AC31" s="11">
        <f t="shared" si="3"/>
        <v>12.268224614613128</v>
      </c>
      <c r="AD31" s="11">
        <f t="shared" si="3"/>
        <v>12.159136515685592</v>
      </c>
      <c r="AE31" s="11">
        <f t="shared" si="3"/>
        <v>12.052257681416542</v>
      </c>
      <c r="AF31" s="11">
        <f t="shared" si="3"/>
        <v>11.947543369525391</v>
      </c>
      <c r="AG31" s="11">
        <f t="shared" si="3"/>
        <v>11.844949743857333</v>
      </c>
      <c r="AH31" s="11">
        <f t="shared" si="3"/>
        <v>11.744433856032384</v>
      </c>
      <c r="AI31" s="11">
        <f t="shared" si="3"/>
        <v>11.645953627466064</v>
      </c>
      <c r="AJ31" s="11">
        <f t="shared" si="3"/>
        <v>11.5494678317542</v>
      </c>
      <c r="AK31" s="11">
        <f t="shared" si="3"/>
        <v>11.454936077414477</v>
      </c>
      <c r="AL31" s="11">
        <f t="shared" si="3"/>
        <v>11.36231879097749</v>
      </c>
      <c r="AM31" s="11">
        <f t="shared" si="3"/>
        <v>11.271577200420273</v>
      </c>
      <c r="AN31" s="11">
        <f t="shared" si="3"/>
        <v>11.182673318935301</v>
      </c>
      <c r="AO31" s="11">
        <f t="shared" si="3"/>
        <v>11.095569929028219</v>
      </c>
      <c r="AP31" s="11">
        <f t="shared" si="3"/>
        <v>11.010230566937627</v>
      </c>
      <c r="AQ31" s="11">
        <f t="shared" si="3"/>
        <v>10.926619507370393</v>
      </c>
      <c r="AR31" s="11">
        <f t="shared" si="3"/>
        <v>10.844701748546104</v>
      </c>
      <c r="AS31" s="11">
        <f t="shared" si="3"/>
        <v>10.764442997544412</v>
      </c>
      <c r="AT31" s="11">
        <f t="shared" si="3"/>
        <v>10.685809655949114</v>
      </c>
      <c r="AU31" s="11">
        <f t="shared" si="3"/>
        <v>10.608768805782974</v>
      </c>
      <c r="AV31" s="11">
        <f t="shared" si="3"/>
        <v>10.533288195727398</v>
      </c>
      <c r="AW31" s="11">
        <f t="shared" si="3"/>
        <v>10.459336227621183</v>
      </c>
      <c r="AX31" s="11">
        <f t="shared" si="3"/>
        <v>10.386881943232709</v>
      </c>
      <c r="AY31" s="11">
        <f t="shared" si="3"/>
        <v>10.31589501129999</v>
      </c>
      <c r="AZ31" s="11">
        <f t="shared" si="3"/>
        <v>10.246345714833243</v>
      </c>
      <c r="BA31" s="11">
        <f t="shared" si="3"/>
        <v>10.178204938674552</v>
      </c>
      <c r="BB31" s="11">
        <f t="shared" si="3"/>
        <v>10.111444157309512</v>
      </c>
      <c r="BC31" s="11">
        <f t="shared" si="3"/>
        <v>10.0460354229257</v>
      </c>
      <c r="BD31" s="11">
        <f t="shared" si="3"/>
        <v>9.9819513537129865</v>
      </c>
      <c r="BE31" s="11">
        <f t="shared" si="3"/>
        <v>9.9191651224007877</v>
      </c>
      <c r="BF31" s="11">
        <f t="shared" si="3"/>
        <v>9.8576504450274864</v>
      </c>
      <c r="BG31" s="11">
        <f t="shared" si="3"/>
        <v>9.7973815699372473</v>
      </c>
      <c r="BH31" s="11">
        <f t="shared" si="3"/>
        <v>9.7383332669997245</v>
      </c>
      <c r="BI31" s="11">
        <f t="shared" si="3"/>
        <v>9.680480817048057</v>
      </c>
      <c r="BJ31" s="11">
        <f t="shared" si="3"/>
        <v>9.623800001530773</v>
      </c>
      <c r="BK31" s="11">
        <f t="shared" si="3"/>
        <v>9.5682670923732811</v>
      </c>
      <c r="BL31" s="11">
        <f t="shared" si="3"/>
        <v>9.5138588420446712</v>
      </c>
      <c r="BM31" s="11">
        <f t="shared" si="3"/>
        <v>9.4605524738256843</v>
      </c>
      <c r="BN31" s="11">
        <f t="shared" ref="BN31:CX31" si="4">$B$18+($H$15-$B$18-$I$14)*EXP(-$C$15*$E$15*BN$28)+$I$14*EXP(-$B$15*$E$15*BN$28)</f>
        <v>9.40832567227379</v>
      </c>
      <c r="BO31" s="11">
        <f t="shared" si="4"/>
        <v>9.3571565738813476</v>
      </c>
      <c r="BP31" s="11">
        <f t="shared" si="4"/>
        <v>9.3070237579229804</v>
      </c>
      <c r="BQ31" s="11">
        <f t="shared" si="4"/>
        <v>9.257906237488287</v>
      </c>
      <c r="BR31" s="11">
        <f t="shared" si="4"/>
        <v>9.2097834506961789</v>
      </c>
      <c r="BS31" s="11">
        <f t="shared" si="4"/>
        <v>9.162635252087135</v>
      </c>
      <c r="BT31" s="11">
        <f t="shared" si="4"/>
        <v>9.1164419041897844</v>
      </c>
      <c r="BU31" s="11">
        <f t="shared" si="4"/>
        <v>9.0711840692582868</v>
      </c>
      <c r="BV31" s="11">
        <f t="shared" si="4"/>
        <v>9.0268428011770396</v>
      </c>
      <c r="BW31" s="11">
        <f t="shared" si="4"/>
        <v>8.9833995375293441</v>
      </c>
      <c r="BX31" s="11">
        <f t="shared" si="4"/>
        <v>8.9408360918266805</v>
      </c>
      <c r="BY31" s="11">
        <f t="shared" si="4"/>
        <v>8.8991346458953853</v>
      </c>
      <c r="BZ31" s="11">
        <f t="shared" si="4"/>
        <v>8.8582777424174779</v>
      </c>
      <c r="CA31" s="11">
        <f t="shared" si="4"/>
        <v>8.818248277622585</v>
      </c>
      <c r="CB31" s="11">
        <f t="shared" si="4"/>
        <v>8.7790294941278422</v>
      </c>
      <c r="CC31" s="11">
        <f t="shared" si="4"/>
        <v>8.7406049739228227</v>
      </c>
      <c r="CD31" s="11">
        <f t="shared" si="4"/>
        <v>8.7029586314965233</v>
      </c>
      <c r="CE31" s="11">
        <f t="shared" si="4"/>
        <v>8.6660747071035509</v>
      </c>
      <c r="CF31" s="11">
        <f t="shared" si="4"/>
        <v>8.6299377601666798</v>
      </c>
      <c r="CG31" s="11">
        <f t="shared" si="4"/>
        <v>8.5945326628130179</v>
      </c>
      <c r="CH31" s="11">
        <f t="shared" si="4"/>
        <v>8.5598445935410883</v>
      </c>
      <c r="CI31" s="11">
        <f t="shared" si="4"/>
        <v>8.5258590310161537</v>
      </c>
      <c r="CJ31" s="11">
        <f t="shared" si="4"/>
        <v>8.4925617479912159</v>
      </c>
      <c r="CK31" s="11">
        <f t="shared" si="4"/>
        <v>8.4599388053511024</v>
      </c>
      <c r="CL31" s="11">
        <f t="shared" si="4"/>
        <v>8.4279765462772005</v>
      </c>
      <c r="CM31" s="11">
        <f t="shared" si="4"/>
        <v>8.3966615905303481</v>
      </c>
      <c r="CN31" s="11">
        <f t="shared" si="4"/>
        <v>8.3659808288495192</v>
      </c>
      <c r="CO31" s="11">
        <f t="shared" si="4"/>
        <v>8.3359214174639416</v>
      </c>
      <c r="CP31" s="11">
        <f t="shared" si="4"/>
        <v>8.3064707727163558</v>
      </c>
      <c r="CQ31" s="11">
        <f t="shared" si="4"/>
        <v>8.2776165657951708</v>
      </c>
      <c r="CR31" s="11">
        <f t="shared" si="4"/>
        <v>8.2493467175732977</v>
      </c>
      <c r="CS31" s="11">
        <f t="shared" si="4"/>
        <v>8.2216493935515089</v>
      </c>
      <c r="CT31" s="11">
        <f t="shared" si="4"/>
        <v>8.1945129989042158</v>
      </c>
      <c r="CU31" s="11">
        <f t="shared" si="4"/>
        <v>8.1679261736255544</v>
      </c>
      <c r="CV31" s="11">
        <f t="shared" si="4"/>
        <v>8.1418777877738044</v>
      </c>
      <c r="CW31" s="11">
        <f t="shared" si="4"/>
        <v>8.1163569368121014</v>
      </c>
      <c r="CX31" s="11">
        <f t="shared" si="4"/>
        <v>8.0913529370435029</v>
      </c>
    </row>
    <row r="32" spans="1:124" x14ac:dyDescent="0.2">
      <c r="A32" s="3" t="s">
        <v>17</v>
      </c>
      <c r="B32" s="11">
        <f t="shared" ref="B32:BM32" si="5">B30+B31</f>
        <v>17.12</v>
      </c>
      <c r="C32" s="11">
        <f t="shared" si="5"/>
        <v>16.48532978305823</v>
      </c>
      <c r="D32" s="11">
        <f t="shared" si="5"/>
        <v>16.270543380257504</v>
      </c>
      <c r="E32" s="11">
        <f t="shared" si="5"/>
        <v>16.086706235432814</v>
      </c>
      <c r="F32" s="11">
        <f t="shared" si="5"/>
        <v>15.908330447167575</v>
      </c>
      <c r="G32" s="11">
        <f t="shared" si="5"/>
        <v>15.733680741187593</v>
      </c>
      <c r="H32" s="11">
        <f t="shared" si="5"/>
        <v>15.562575484476374</v>
      </c>
      <c r="I32" s="11">
        <f t="shared" si="5"/>
        <v>15.394935956118504</v>
      </c>
      <c r="J32" s="11">
        <f t="shared" si="5"/>
        <v>15.230691514368459</v>
      </c>
      <c r="K32" s="11">
        <f t="shared" si="5"/>
        <v>15.069773371913048</v>
      </c>
      <c r="L32" s="11">
        <f t="shared" si="5"/>
        <v>14.912114162222082</v>
      </c>
      <c r="M32" s="11">
        <f t="shared" si="5"/>
        <v>14.757647884889865</v>
      </c>
      <c r="N32" s="11">
        <f t="shared" si="5"/>
        <v>14.60630987627675</v>
      </c>
      <c r="O32" s="11">
        <f t="shared" si="5"/>
        <v>14.458036782326245</v>
      </c>
      <c r="P32" s="11">
        <f t="shared" si="5"/>
        <v>14.312766532035955</v>
      </c>
      <c r="Q32" s="11">
        <f t="shared" si="5"/>
        <v>14.170438311472566</v>
      </c>
      <c r="R32" s="11">
        <f t="shared" si="5"/>
        <v>14.030992538313502</v>
      </c>
      <c r="S32" s="11">
        <f t="shared" si="5"/>
        <v>13.894370836904191</v>
      </c>
      <c r="T32" s="11">
        <f t="shared" si="5"/>
        <v>13.760516013820506</v>
      </c>
      <c r="U32" s="11">
        <f t="shared" si="5"/>
        <v>13.629372033926078</v>
      </c>
      <c r="V32" s="11">
        <f t="shared" si="5"/>
        <v>13.500883996914535</v>
      </c>
      <c r="W32" s="11">
        <f t="shared" si="5"/>
        <v>13.374998114326793</v>
      </c>
      <c r="X32" s="11">
        <f t="shared" si="5"/>
        <v>13.251661687033788</v>
      </c>
      <c r="Y32" s="11">
        <f t="shared" si="5"/>
        <v>13.130823083175247</v>
      </c>
      <c r="Z32" s="11">
        <f t="shared" si="5"/>
        <v>13.012431716545244</v>
      </c>
      <c r="AA32" s="11">
        <f t="shared" si="5"/>
        <v>12.896438025415474</v>
      </c>
      <c r="AB32" s="11">
        <f t="shared" si="5"/>
        <v>12.782793451787429</v>
      </c>
      <c r="AC32" s="11">
        <f t="shared" si="5"/>
        <v>12.671450421064741</v>
      </c>
      <c r="AD32" s="11">
        <f t="shared" si="5"/>
        <v>12.562362322137204</v>
      </c>
      <c r="AE32" s="11">
        <f t="shared" si="5"/>
        <v>12.455483487868154</v>
      </c>
      <c r="AF32" s="11">
        <f t="shared" si="5"/>
        <v>12.350769175977003</v>
      </c>
      <c r="AG32" s="11">
        <f t="shared" si="5"/>
        <v>12.248175550308945</v>
      </c>
      <c r="AH32" s="11">
        <f t="shared" si="5"/>
        <v>12.147659662483996</v>
      </c>
      <c r="AI32" s="11">
        <f t="shared" si="5"/>
        <v>12.049179433917676</v>
      </c>
      <c r="AJ32" s="11">
        <f t="shared" si="5"/>
        <v>11.952693638205812</v>
      </c>
      <c r="AK32" s="11">
        <f t="shared" si="5"/>
        <v>11.858161883866089</v>
      </c>
      <c r="AL32" s="11">
        <f t="shared" si="5"/>
        <v>11.765544597429102</v>
      </c>
      <c r="AM32" s="11">
        <f t="shared" si="5"/>
        <v>11.674803006871885</v>
      </c>
      <c r="AN32" s="11">
        <f t="shared" si="5"/>
        <v>11.585899125386913</v>
      </c>
      <c r="AO32" s="11">
        <f t="shared" si="5"/>
        <v>11.498795735479831</v>
      </c>
      <c r="AP32" s="11">
        <f t="shared" si="5"/>
        <v>11.41345637338924</v>
      </c>
      <c r="AQ32" s="11">
        <f t="shared" si="5"/>
        <v>11.329845313822005</v>
      </c>
      <c r="AR32" s="11">
        <f t="shared" si="5"/>
        <v>11.247927554997716</v>
      </c>
      <c r="AS32" s="11">
        <f t="shared" si="5"/>
        <v>11.167668803996024</v>
      </c>
      <c r="AT32" s="11">
        <f t="shared" si="5"/>
        <v>11.089035462400727</v>
      </c>
      <c r="AU32" s="11">
        <f t="shared" si="5"/>
        <v>11.011994612234586</v>
      </c>
      <c r="AV32" s="11">
        <f t="shared" si="5"/>
        <v>10.93651400217901</v>
      </c>
      <c r="AW32" s="11">
        <f t="shared" si="5"/>
        <v>10.862562034072795</v>
      </c>
      <c r="AX32" s="11">
        <f t="shared" si="5"/>
        <v>10.790107749684321</v>
      </c>
      <c r="AY32" s="11">
        <f t="shared" si="5"/>
        <v>10.719120817751602</v>
      </c>
      <c r="AZ32" s="11">
        <f t="shared" si="5"/>
        <v>10.649571521284855</v>
      </c>
      <c r="BA32" s="11">
        <f t="shared" si="5"/>
        <v>10.581430745126164</v>
      </c>
      <c r="BB32" s="11">
        <f t="shared" si="5"/>
        <v>10.514669963761124</v>
      </c>
      <c r="BC32" s="11">
        <f t="shared" si="5"/>
        <v>10.449261229377312</v>
      </c>
      <c r="BD32" s="11">
        <f t="shared" si="5"/>
        <v>10.385177160164599</v>
      </c>
      <c r="BE32" s="11">
        <f t="shared" si="5"/>
        <v>10.3223909288524</v>
      </c>
      <c r="BF32" s="11">
        <f t="shared" si="5"/>
        <v>10.260876251479099</v>
      </c>
      <c r="BG32" s="11">
        <f t="shared" si="5"/>
        <v>10.200607376388859</v>
      </c>
      <c r="BH32" s="11">
        <f t="shared" si="5"/>
        <v>10.141559073451337</v>
      </c>
      <c r="BI32" s="11">
        <f t="shared" si="5"/>
        <v>10.083706623499669</v>
      </c>
      <c r="BJ32" s="11">
        <f t="shared" si="5"/>
        <v>10.027025807982385</v>
      </c>
      <c r="BK32" s="11">
        <f t="shared" si="5"/>
        <v>9.9714928988248932</v>
      </c>
      <c r="BL32" s="11">
        <f t="shared" si="5"/>
        <v>9.9170846484962834</v>
      </c>
      <c r="BM32" s="11">
        <f t="shared" si="5"/>
        <v>9.8637782802772964</v>
      </c>
      <c r="BN32" s="11">
        <f t="shared" ref="BN32:CS32" si="6">BN30+BN31</f>
        <v>9.8115514787254021</v>
      </c>
      <c r="BO32" s="11">
        <f t="shared" si="6"/>
        <v>9.7603823803329597</v>
      </c>
      <c r="BP32" s="11">
        <f t="shared" si="6"/>
        <v>9.7102495643745925</v>
      </c>
      <c r="BQ32" s="11">
        <f t="shared" si="6"/>
        <v>9.6611320439398991</v>
      </c>
      <c r="BR32" s="11">
        <f t="shared" si="6"/>
        <v>9.613009257147791</v>
      </c>
      <c r="BS32" s="11">
        <f t="shared" si="6"/>
        <v>9.5658610585387471</v>
      </c>
      <c r="BT32" s="11">
        <f t="shared" si="6"/>
        <v>9.5196677106413965</v>
      </c>
      <c r="BU32" s="11">
        <f t="shared" si="6"/>
        <v>9.4744098757098989</v>
      </c>
      <c r="BV32" s="11">
        <f t="shared" si="6"/>
        <v>9.4300686076286517</v>
      </c>
      <c r="BW32" s="11">
        <f t="shared" si="6"/>
        <v>9.3866253439809562</v>
      </c>
      <c r="BX32" s="11">
        <f t="shared" si="6"/>
        <v>9.3440618982782926</v>
      </c>
      <c r="BY32" s="11">
        <f t="shared" si="6"/>
        <v>9.3023604523469974</v>
      </c>
      <c r="BZ32" s="11">
        <f t="shared" si="6"/>
        <v>9.26150354886909</v>
      </c>
      <c r="CA32" s="11">
        <f t="shared" si="6"/>
        <v>9.2214740840741971</v>
      </c>
      <c r="CB32" s="11">
        <f t="shared" si="6"/>
        <v>9.1822553005794543</v>
      </c>
      <c r="CC32" s="11">
        <f t="shared" si="6"/>
        <v>9.1438307803744348</v>
      </c>
      <c r="CD32" s="11">
        <f t="shared" si="6"/>
        <v>9.1061844379481354</v>
      </c>
      <c r="CE32" s="11">
        <f t="shared" si="6"/>
        <v>9.069300513555163</v>
      </c>
      <c r="CF32" s="11">
        <f t="shared" si="6"/>
        <v>9.0331635666182919</v>
      </c>
      <c r="CG32" s="11">
        <f t="shared" si="6"/>
        <v>8.99775846926463</v>
      </c>
      <c r="CH32" s="11">
        <f t="shared" si="6"/>
        <v>8.9630703999927004</v>
      </c>
      <c r="CI32" s="11">
        <f t="shared" si="6"/>
        <v>8.9290848374677658</v>
      </c>
      <c r="CJ32" s="11">
        <f t="shared" si="6"/>
        <v>8.895787554442828</v>
      </c>
      <c r="CK32" s="11">
        <f t="shared" si="6"/>
        <v>8.8631646118027145</v>
      </c>
      <c r="CL32" s="11">
        <f t="shared" si="6"/>
        <v>8.8312023527288126</v>
      </c>
      <c r="CM32" s="11">
        <f t="shared" si="6"/>
        <v>8.7998873969819602</v>
      </c>
      <c r="CN32" s="11">
        <f t="shared" si="6"/>
        <v>8.7692066353011313</v>
      </c>
      <c r="CO32" s="11">
        <f t="shared" si="6"/>
        <v>8.7391472239155537</v>
      </c>
      <c r="CP32" s="11">
        <f t="shared" si="6"/>
        <v>8.7096965791679679</v>
      </c>
      <c r="CQ32" s="11">
        <f t="shared" si="6"/>
        <v>8.6808423722467829</v>
      </c>
      <c r="CR32" s="11">
        <f t="shared" si="6"/>
        <v>8.6525725240249098</v>
      </c>
      <c r="CS32" s="11">
        <f t="shared" si="6"/>
        <v>8.624875200003121</v>
      </c>
      <c r="CT32" s="11">
        <f>CT30+CT31</f>
        <v>8.5977388053558279</v>
      </c>
      <c r="CU32" s="11">
        <f>CU30+CU31</f>
        <v>8.5711519800771665</v>
      </c>
      <c r="CV32" s="11">
        <f>CV30+CV31</f>
        <v>8.5451035942254165</v>
      </c>
      <c r="CW32" s="11">
        <f>CW30+CW31</f>
        <v>8.5195827432637135</v>
      </c>
      <c r="CX32" s="11">
        <f>CX30+CX31</f>
        <v>8.494578743495115</v>
      </c>
    </row>
    <row r="33" spans="1:41" x14ac:dyDescent="0.2">
      <c r="A33" s="3" t="s">
        <v>108</v>
      </c>
      <c r="B33" s="6">
        <f>$Q$14+B32</f>
        <v>34.260000000000005</v>
      </c>
      <c r="C33" s="6">
        <f t="shared" ref="C33:AF33" si="7">$Q$14+C32</f>
        <v>33.625329783058234</v>
      </c>
      <c r="D33" s="6">
        <f t="shared" si="7"/>
        <v>33.410543380257508</v>
      </c>
      <c r="E33" s="6">
        <f t="shared" si="7"/>
        <v>33.226706235432815</v>
      </c>
      <c r="F33" s="6">
        <f t="shared" si="7"/>
        <v>33.048330447167572</v>
      </c>
      <c r="G33" s="6">
        <f t="shared" si="7"/>
        <v>32.873680741187592</v>
      </c>
      <c r="H33" s="6">
        <f t="shared" si="7"/>
        <v>32.702575484476377</v>
      </c>
      <c r="I33" s="6">
        <f t="shared" si="7"/>
        <v>32.534935956118503</v>
      </c>
      <c r="J33" s="6">
        <f t="shared" si="7"/>
        <v>32.37069151436846</v>
      </c>
      <c r="K33" s="6">
        <f t="shared" si="7"/>
        <v>32.209773371913045</v>
      </c>
      <c r="L33" s="6">
        <f t="shared" si="7"/>
        <v>32.052114162222082</v>
      </c>
      <c r="M33" s="6">
        <f t="shared" si="7"/>
        <v>31.897647884889864</v>
      </c>
      <c r="N33" s="6">
        <f t="shared" si="7"/>
        <v>31.746309876276751</v>
      </c>
      <c r="O33" s="6">
        <f t="shared" si="7"/>
        <v>31.598036782326247</v>
      </c>
      <c r="P33" s="6">
        <f t="shared" si="7"/>
        <v>31.452766532035955</v>
      </c>
      <c r="Q33" s="6">
        <f t="shared" si="7"/>
        <v>31.310438311472566</v>
      </c>
      <c r="R33" s="6">
        <f t="shared" si="7"/>
        <v>31.170992538313502</v>
      </c>
      <c r="S33" s="6">
        <f t="shared" si="7"/>
        <v>31.034370836904191</v>
      </c>
      <c r="T33" s="6">
        <f t="shared" si="7"/>
        <v>30.900516013820507</v>
      </c>
      <c r="U33" s="6">
        <f t="shared" si="7"/>
        <v>30.769372033926079</v>
      </c>
      <c r="V33" s="6">
        <f t="shared" si="7"/>
        <v>30.640883996914535</v>
      </c>
      <c r="W33" s="6">
        <f t="shared" si="7"/>
        <v>30.514998114326794</v>
      </c>
      <c r="X33" s="6">
        <f t="shared" si="7"/>
        <v>30.391661687033789</v>
      </c>
      <c r="Y33" s="6">
        <f t="shared" si="7"/>
        <v>30.270823083175248</v>
      </c>
      <c r="Z33" s="6">
        <f t="shared" si="7"/>
        <v>30.152431716545244</v>
      </c>
      <c r="AA33" s="6">
        <f t="shared" si="7"/>
        <v>30.036438025415475</v>
      </c>
      <c r="AB33" s="6">
        <f t="shared" si="7"/>
        <v>29.922793451787427</v>
      </c>
      <c r="AC33" s="6">
        <f t="shared" si="7"/>
        <v>29.811450421064741</v>
      </c>
      <c r="AD33" s="6">
        <f t="shared" si="7"/>
        <v>29.702362322137205</v>
      </c>
      <c r="AE33" s="6">
        <f t="shared" si="7"/>
        <v>29.595483487868155</v>
      </c>
      <c r="AF33" s="6">
        <f t="shared" si="7"/>
        <v>29.490769175977004</v>
      </c>
    </row>
    <row r="34" spans="1:41" x14ac:dyDescent="0.2">
      <c r="A34" s="3" t="s">
        <v>62</v>
      </c>
      <c r="B34" s="6">
        <f>B31+$Q$14</f>
        <v>33.31</v>
      </c>
      <c r="C34" s="6">
        <f t="shared" ref="C34:AF34" si="8">C31+$Q$14</f>
        <v>33.186372360277488</v>
      </c>
      <c r="D34" s="6">
        <f t="shared" si="8"/>
        <v>33.004982517725047</v>
      </c>
      <c r="E34" s="6">
        <f t="shared" si="8"/>
        <v>32.823327833396093</v>
      </c>
      <c r="F34" s="6">
        <f t="shared" si="8"/>
        <v>32.645094668616025</v>
      </c>
      <c r="G34" s="6">
        <f t="shared" si="8"/>
        <v>32.470454283060661</v>
      </c>
      <c r="H34" s="6">
        <f t="shared" si="8"/>
        <v>32.299349635437871</v>
      </c>
      <c r="I34" s="6">
        <f t="shared" si="8"/>
        <v>32.131710146883847</v>
      </c>
      <c r="J34" s="6">
        <f t="shared" si="8"/>
        <v>31.967465707734974</v>
      </c>
      <c r="K34" s="6">
        <f t="shared" si="8"/>
        <v>31.806547565449549</v>
      </c>
      <c r="L34" s="6">
        <f t="shared" si="8"/>
        <v>31.648888355769692</v>
      </c>
      <c r="M34" s="6">
        <f t="shared" si="8"/>
        <v>31.494422078438202</v>
      </c>
      <c r="N34" s="6">
        <f t="shared" si="8"/>
        <v>31.343084069825135</v>
      </c>
      <c r="O34" s="6">
        <f t="shared" si="8"/>
        <v>31.194810975874631</v>
      </c>
      <c r="P34" s="6">
        <f t="shared" si="8"/>
        <v>31.049540725584343</v>
      </c>
      <c r="Q34" s="6">
        <f t="shared" si="8"/>
        <v>30.907212505020954</v>
      </c>
      <c r="R34" s="6">
        <f t="shared" si="8"/>
        <v>30.76776673186189</v>
      </c>
      <c r="S34" s="6">
        <f t="shared" si="8"/>
        <v>30.631145030452579</v>
      </c>
      <c r="T34" s="6">
        <f t="shared" si="8"/>
        <v>30.497290207368895</v>
      </c>
      <c r="U34" s="6">
        <f t="shared" si="8"/>
        <v>30.366146227474466</v>
      </c>
      <c r="V34" s="6">
        <f t="shared" si="8"/>
        <v>30.237658190462923</v>
      </c>
      <c r="W34" s="6">
        <f t="shared" si="8"/>
        <v>30.111772307875182</v>
      </c>
      <c r="X34" s="6">
        <f t="shared" si="8"/>
        <v>29.988435880582177</v>
      </c>
      <c r="Y34" s="6">
        <f t="shared" si="8"/>
        <v>29.867597276723636</v>
      </c>
      <c r="Z34" s="6">
        <f t="shared" si="8"/>
        <v>29.749205910093632</v>
      </c>
      <c r="AA34" s="6">
        <f t="shared" si="8"/>
        <v>29.633212218963862</v>
      </c>
      <c r="AB34" s="6">
        <f t="shared" si="8"/>
        <v>29.519567645335819</v>
      </c>
      <c r="AC34" s="6">
        <f t="shared" si="8"/>
        <v>29.408224614613129</v>
      </c>
      <c r="AD34" s="6">
        <f t="shared" si="8"/>
        <v>29.299136515685593</v>
      </c>
      <c r="AE34" s="6">
        <f t="shared" si="8"/>
        <v>29.192257681416542</v>
      </c>
      <c r="AF34" s="6">
        <f t="shared" si="8"/>
        <v>29.087543369525392</v>
      </c>
      <c r="AG34" t="s">
        <v>30</v>
      </c>
    </row>
    <row r="35" spans="1:41" x14ac:dyDescent="0.2">
      <c r="A35" s="3" t="s">
        <v>21</v>
      </c>
      <c r="B35">
        <f t="shared" ref="B35:AF37" si="9">IF(ISBLANK(B23),"",(B30)^2)</f>
        <v>0.90249999999999997</v>
      </c>
      <c r="C35" t="str">
        <f t="shared" si="9"/>
        <v/>
      </c>
      <c r="D35" t="str">
        <f t="shared" si="9"/>
        <v/>
      </c>
      <c r="E35" t="str">
        <f t="shared" si="9"/>
        <v/>
      </c>
      <c r="F35" t="str">
        <f t="shared" si="9"/>
        <v/>
      </c>
      <c r="G35" t="str">
        <f t="shared" si="9"/>
        <v/>
      </c>
      <c r="H35" t="str">
        <f t="shared" si="9"/>
        <v/>
      </c>
      <c r="I35" t="str">
        <f t="shared" si="9"/>
        <v/>
      </c>
      <c r="J35" t="str">
        <f t="shared" si="9"/>
        <v/>
      </c>
      <c r="K35" t="str">
        <f t="shared" si="9"/>
        <v/>
      </c>
      <c r="L35" t="str">
        <f t="shared" si="9"/>
        <v/>
      </c>
      <c r="M35" t="str">
        <f t="shared" si="9"/>
        <v/>
      </c>
      <c r="N35" t="str">
        <f t="shared" si="9"/>
        <v/>
      </c>
      <c r="O35" t="str">
        <f t="shared" si="9"/>
        <v/>
      </c>
      <c r="P35" t="str">
        <f t="shared" si="9"/>
        <v/>
      </c>
      <c r="Q35" t="str">
        <f t="shared" si="9"/>
        <v/>
      </c>
      <c r="R35" t="str">
        <f t="shared" si="9"/>
        <v/>
      </c>
      <c r="S35" t="str">
        <f t="shared" si="9"/>
        <v/>
      </c>
      <c r="T35" t="str">
        <f t="shared" si="9"/>
        <v/>
      </c>
      <c r="U35" t="str">
        <f t="shared" si="9"/>
        <v/>
      </c>
      <c r="V35" t="str">
        <f t="shared" si="9"/>
        <v/>
      </c>
      <c r="W35" t="str">
        <f t="shared" si="9"/>
        <v/>
      </c>
      <c r="X35" t="str">
        <f t="shared" si="9"/>
        <v/>
      </c>
      <c r="Y35" t="str">
        <f t="shared" si="9"/>
        <v/>
      </c>
      <c r="Z35" t="str">
        <f t="shared" si="9"/>
        <v/>
      </c>
      <c r="AA35" t="str">
        <f t="shared" si="9"/>
        <v/>
      </c>
      <c r="AB35" t="str">
        <f t="shared" si="9"/>
        <v/>
      </c>
      <c r="AC35" t="str">
        <f t="shared" si="9"/>
        <v/>
      </c>
      <c r="AD35" t="str">
        <f t="shared" si="9"/>
        <v/>
      </c>
      <c r="AE35" t="str">
        <f t="shared" si="9"/>
        <v/>
      </c>
      <c r="AF35" t="str">
        <f t="shared" si="9"/>
        <v/>
      </c>
      <c r="AG35" s="12">
        <f>SUM(B35:AF35)</f>
        <v>0.90249999999999997</v>
      </c>
      <c r="AH35" s="3" t="s">
        <v>27</v>
      </c>
    </row>
    <row r="36" spans="1:41" x14ac:dyDescent="0.2">
      <c r="A36" s="3" t="s">
        <v>22</v>
      </c>
      <c r="B36">
        <f t="shared" si="9"/>
        <v>261.46890000000008</v>
      </c>
      <c r="C36" t="str">
        <f t="shared" si="9"/>
        <v/>
      </c>
      <c r="D36" t="str">
        <f t="shared" si="9"/>
        <v/>
      </c>
      <c r="E36" t="str">
        <f t="shared" si="9"/>
        <v/>
      </c>
      <c r="F36" t="str">
        <f t="shared" si="9"/>
        <v/>
      </c>
      <c r="G36" t="str">
        <f t="shared" si="9"/>
        <v/>
      </c>
      <c r="H36" t="str">
        <f t="shared" si="9"/>
        <v/>
      </c>
      <c r="I36" t="str">
        <f t="shared" si="9"/>
        <v/>
      </c>
      <c r="J36" t="str">
        <f t="shared" si="9"/>
        <v/>
      </c>
      <c r="K36" t="str">
        <f t="shared" si="9"/>
        <v/>
      </c>
      <c r="L36" t="str">
        <f t="shared" si="9"/>
        <v/>
      </c>
      <c r="M36" t="str">
        <f t="shared" si="9"/>
        <v/>
      </c>
      <c r="N36" t="str">
        <f t="shared" si="9"/>
        <v/>
      </c>
      <c r="O36" t="str">
        <f t="shared" si="9"/>
        <v/>
      </c>
      <c r="P36" t="str">
        <f t="shared" si="9"/>
        <v/>
      </c>
      <c r="Q36" t="str">
        <f t="shared" si="9"/>
        <v/>
      </c>
      <c r="R36" t="str">
        <f t="shared" si="9"/>
        <v/>
      </c>
      <c r="S36" t="str">
        <f t="shared" si="9"/>
        <v/>
      </c>
      <c r="T36" t="str">
        <f t="shared" si="9"/>
        <v/>
      </c>
      <c r="U36" t="str">
        <f t="shared" si="9"/>
        <v/>
      </c>
      <c r="V36" t="str">
        <f t="shared" si="9"/>
        <v/>
      </c>
      <c r="W36" t="str">
        <f t="shared" si="9"/>
        <v/>
      </c>
      <c r="X36" t="str">
        <f t="shared" si="9"/>
        <v/>
      </c>
      <c r="Y36" t="str">
        <f t="shared" si="9"/>
        <v/>
      </c>
      <c r="Z36" t="str">
        <f t="shared" si="9"/>
        <v/>
      </c>
      <c r="AA36" t="str">
        <f t="shared" si="9"/>
        <v/>
      </c>
      <c r="AB36" t="str">
        <f t="shared" si="9"/>
        <v/>
      </c>
      <c r="AC36" t="str">
        <f t="shared" si="9"/>
        <v/>
      </c>
      <c r="AD36" t="str">
        <f t="shared" si="9"/>
        <v/>
      </c>
      <c r="AE36" t="str">
        <f t="shared" si="9"/>
        <v/>
      </c>
      <c r="AF36" t="str">
        <f t="shared" si="9"/>
        <v/>
      </c>
      <c r="AG36" s="12">
        <f>SUM(B36:AF36)</f>
        <v>261.46890000000008</v>
      </c>
      <c r="AH36" s="3" t="s">
        <v>28</v>
      </c>
    </row>
    <row r="37" spans="1:41" x14ac:dyDescent="0.2">
      <c r="A37" s="3" t="s">
        <v>23</v>
      </c>
      <c r="B37">
        <f t="shared" si="9"/>
        <v>293.09440000000001</v>
      </c>
      <c r="C37" t="str">
        <f t="shared" si="9"/>
        <v/>
      </c>
      <c r="D37" t="str">
        <f t="shared" si="9"/>
        <v/>
      </c>
      <c r="E37" t="str">
        <f t="shared" si="9"/>
        <v/>
      </c>
      <c r="F37" t="str">
        <f t="shared" si="9"/>
        <v/>
      </c>
      <c r="G37" t="str">
        <f t="shared" si="9"/>
        <v/>
      </c>
      <c r="H37" t="str">
        <f t="shared" si="9"/>
        <v/>
      </c>
      <c r="I37" t="str">
        <f t="shared" si="9"/>
        <v/>
      </c>
      <c r="J37" t="str">
        <f t="shared" si="9"/>
        <v/>
      </c>
      <c r="K37" t="str">
        <f t="shared" si="9"/>
        <v/>
      </c>
      <c r="L37" t="str">
        <f t="shared" si="9"/>
        <v/>
      </c>
      <c r="M37" t="str">
        <f t="shared" si="9"/>
        <v/>
      </c>
      <c r="N37" t="str">
        <f t="shared" si="9"/>
        <v/>
      </c>
      <c r="O37" t="str">
        <f t="shared" si="9"/>
        <v/>
      </c>
      <c r="P37" t="str">
        <f t="shared" si="9"/>
        <v/>
      </c>
      <c r="Q37" t="str">
        <f t="shared" si="9"/>
        <v/>
      </c>
      <c r="R37" t="str">
        <f t="shared" si="9"/>
        <v/>
      </c>
      <c r="S37" t="str">
        <f t="shared" si="9"/>
        <v/>
      </c>
      <c r="T37" t="str">
        <f t="shared" si="9"/>
        <v/>
      </c>
      <c r="U37" t="str">
        <f t="shared" si="9"/>
        <v/>
      </c>
      <c r="V37" t="str">
        <f t="shared" si="9"/>
        <v/>
      </c>
      <c r="W37" t="str">
        <f t="shared" si="9"/>
        <v/>
      </c>
      <c r="X37" t="str">
        <f t="shared" si="9"/>
        <v/>
      </c>
      <c r="Y37" t="str">
        <f t="shared" si="9"/>
        <v/>
      </c>
      <c r="Z37" t="str">
        <f t="shared" si="9"/>
        <v/>
      </c>
      <c r="AA37" t="str">
        <f t="shared" si="9"/>
        <v/>
      </c>
      <c r="AB37" t="str">
        <f t="shared" si="9"/>
        <v/>
      </c>
      <c r="AC37" t="str">
        <f t="shared" si="9"/>
        <v/>
      </c>
      <c r="AD37" t="str">
        <f t="shared" si="9"/>
        <v/>
      </c>
      <c r="AE37" t="str">
        <f t="shared" si="9"/>
        <v/>
      </c>
      <c r="AF37" t="str">
        <f t="shared" si="9"/>
        <v/>
      </c>
      <c r="AG37" s="12">
        <f>SUM(B37:AF37)</f>
        <v>293.09440000000001</v>
      </c>
      <c r="AH37" s="3" t="s">
        <v>29</v>
      </c>
    </row>
    <row r="38" spans="1:41" x14ac:dyDescent="0.2">
      <c r="A38" s="3" t="s">
        <v>110</v>
      </c>
      <c r="B38">
        <f>$Q$14</f>
        <v>17.14</v>
      </c>
      <c r="C38">
        <f t="shared" ref="C38:AF38" si="10">$Q$14</f>
        <v>17.14</v>
      </c>
      <c r="D38">
        <f t="shared" si="10"/>
        <v>17.14</v>
      </c>
      <c r="E38">
        <f t="shared" si="10"/>
        <v>17.14</v>
      </c>
      <c r="F38">
        <f t="shared" si="10"/>
        <v>17.14</v>
      </c>
      <c r="G38">
        <f t="shared" si="10"/>
        <v>17.14</v>
      </c>
      <c r="H38">
        <f t="shared" si="10"/>
        <v>17.14</v>
      </c>
      <c r="I38">
        <f t="shared" si="10"/>
        <v>17.14</v>
      </c>
      <c r="J38">
        <f t="shared" si="10"/>
        <v>17.14</v>
      </c>
      <c r="K38">
        <f t="shared" si="10"/>
        <v>17.14</v>
      </c>
      <c r="L38">
        <f t="shared" si="10"/>
        <v>17.14</v>
      </c>
      <c r="M38">
        <f t="shared" si="10"/>
        <v>17.14</v>
      </c>
      <c r="N38">
        <f t="shared" si="10"/>
        <v>17.14</v>
      </c>
      <c r="O38">
        <f t="shared" si="10"/>
        <v>17.14</v>
      </c>
      <c r="P38">
        <f t="shared" si="10"/>
        <v>17.14</v>
      </c>
      <c r="Q38">
        <f t="shared" si="10"/>
        <v>17.14</v>
      </c>
      <c r="R38">
        <f t="shared" si="10"/>
        <v>17.14</v>
      </c>
      <c r="S38">
        <f t="shared" si="10"/>
        <v>17.14</v>
      </c>
      <c r="T38">
        <f t="shared" si="10"/>
        <v>17.14</v>
      </c>
      <c r="U38">
        <f t="shared" si="10"/>
        <v>17.14</v>
      </c>
      <c r="V38">
        <f t="shared" si="10"/>
        <v>17.14</v>
      </c>
      <c r="W38">
        <f t="shared" si="10"/>
        <v>17.14</v>
      </c>
      <c r="X38">
        <f t="shared" si="10"/>
        <v>17.14</v>
      </c>
      <c r="Y38">
        <f t="shared" si="10"/>
        <v>17.14</v>
      </c>
      <c r="Z38">
        <f t="shared" si="10"/>
        <v>17.14</v>
      </c>
      <c r="AA38">
        <f t="shared" si="10"/>
        <v>17.14</v>
      </c>
      <c r="AB38">
        <f t="shared" si="10"/>
        <v>17.14</v>
      </c>
      <c r="AC38">
        <f t="shared" si="10"/>
        <v>17.14</v>
      </c>
      <c r="AD38">
        <f t="shared" si="10"/>
        <v>17.14</v>
      </c>
      <c r="AE38">
        <f t="shared" si="10"/>
        <v>17.14</v>
      </c>
      <c r="AF38">
        <f t="shared" si="10"/>
        <v>17.14</v>
      </c>
      <c r="AG38" t="s">
        <v>31</v>
      </c>
      <c r="AL38" t="s">
        <v>35</v>
      </c>
      <c r="AO38" t="s">
        <v>36</v>
      </c>
    </row>
    <row r="39" spans="1:41" x14ac:dyDescent="0.2">
      <c r="A39" t="s">
        <v>24</v>
      </c>
      <c r="B39">
        <f t="shared" ref="B39:AF41" si="11">IF(ISBLANK(B23),"",(B30-B23)^2)</f>
        <v>9.0000000000000155E-6</v>
      </c>
      <c r="C39" t="str">
        <f t="shared" si="11"/>
        <v/>
      </c>
      <c r="D39" t="str">
        <f t="shared" si="11"/>
        <v/>
      </c>
      <c r="E39" t="str">
        <f t="shared" si="11"/>
        <v/>
      </c>
      <c r="F39" t="str">
        <f t="shared" si="11"/>
        <v/>
      </c>
      <c r="G39" t="str">
        <f t="shared" si="11"/>
        <v/>
      </c>
      <c r="H39" t="str">
        <f t="shared" si="11"/>
        <v/>
      </c>
      <c r="I39" t="str">
        <f t="shared" si="11"/>
        <v/>
      </c>
      <c r="J39" t="str">
        <f t="shared" si="11"/>
        <v/>
      </c>
      <c r="K39" t="str">
        <f t="shared" si="11"/>
        <v/>
      </c>
      <c r="L39" t="str">
        <f t="shared" si="11"/>
        <v/>
      </c>
      <c r="M39" t="str">
        <f t="shared" si="11"/>
        <v/>
      </c>
      <c r="N39" t="str">
        <f t="shared" si="11"/>
        <v/>
      </c>
      <c r="O39" t="str">
        <f t="shared" si="11"/>
        <v/>
      </c>
      <c r="P39" t="str">
        <f t="shared" si="11"/>
        <v/>
      </c>
      <c r="Q39" t="str">
        <f t="shared" si="11"/>
        <v/>
      </c>
      <c r="R39" t="str">
        <f t="shared" si="11"/>
        <v/>
      </c>
      <c r="S39" t="str">
        <f t="shared" si="11"/>
        <v/>
      </c>
      <c r="T39" t="str">
        <f t="shared" si="11"/>
        <v/>
      </c>
      <c r="U39" t="str">
        <f t="shared" si="11"/>
        <v/>
      </c>
      <c r="V39" t="str">
        <f t="shared" si="11"/>
        <v/>
      </c>
      <c r="W39" t="str">
        <f t="shared" si="11"/>
        <v/>
      </c>
      <c r="X39" t="str">
        <f t="shared" si="11"/>
        <v/>
      </c>
      <c r="Y39" t="str">
        <f t="shared" si="11"/>
        <v/>
      </c>
      <c r="Z39" t="str">
        <f t="shared" si="11"/>
        <v/>
      </c>
      <c r="AA39" t="str">
        <f t="shared" si="11"/>
        <v/>
      </c>
      <c r="AB39" t="str">
        <f t="shared" si="11"/>
        <v/>
      </c>
      <c r="AC39" t="str">
        <f t="shared" si="11"/>
        <v/>
      </c>
      <c r="AD39" t="str">
        <f t="shared" si="11"/>
        <v/>
      </c>
      <c r="AE39" t="str">
        <f t="shared" si="11"/>
        <v/>
      </c>
      <c r="AF39" t="str">
        <f t="shared" si="11"/>
        <v/>
      </c>
      <c r="AG39" s="12">
        <f>SUM(B39:AF39)</f>
        <v>9.0000000000000155E-6</v>
      </c>
      <c r="AH39" s="3" t="s">
        <v>27</v>
      </c>
      <c r="AL39" s="12">
        <f xml:space="preserve"> IF(AG39 &gt;0,AG39/COUNT(B39:AF39),"None")</f>
        <v>9.0000000000000155E-6</v>
      </c>
      <c r="AN39" s="12">
        <f>(SUM(B43:AF43)^2)/COUNT(B23:AF23)</f>
        <v>0.90249999999999997</v>
      </c>
      <c r="AO39" s="13" t="e">
        <f>IF(COUNT(B23:AF23)&gt;0,((AG35-AN39)-AG39)/(AG35-AN39),"")</f>
        <v>#DIV/0!</v>
      </c>
    </row>
    <row r="40" spans="1:41" x14ac:dyDescent="0.2">
      <c r="A40" t="s">
        <v>25</v>
      </c>
      <c r="B40">
        <f t="shared" si="11"/>
        <v>7.7283999999999864</v>
      </c>
      <c r="C40" t="str">
        <f t="shared" si="11"/>
        <v/>
      </c>
      <c r="D40" t="str">
        <f t="shared" si="11"/>
        <v/>
      </c>
      <c r="E40" t="str">
        <f t="shared" si="11"/>
        <v/>
      </c>
      <c r="F40" t="str">
        <f t="shared" si="11"/>
        <v/>
      </c>
      <c r="G40" t="str">
        <f t="shared" si="11"/>
        <v/>
      </c>
      <c r="H40" t="str">
        <f t="shared" si="11"/>
        <v/>
      </c>
      <c r="I40" t="str">
        <f t="shared" si="11"/>
        <v/>
      </c>
      <c r="J40" t="str">
        <f t="shared" si="11"/>
        <v/>
      </c>
      <c r="K40" t="str">
        <f t="shared" si="11"/>
        <v/>
      </c>
      <c r="L40" t="str">
        <f t="shared" si="11"/>
        <v/>
      </c>
      <c r="M40" t="str">
        <f t="shared" si="11"/>
        <v/>
      </c>
      <c r="N40" t="str">
        <f t="shared" si="11"/>
        <v/>
      </c>
      <c r="O40" t="str">
        <f t="shared" si="11"/>
        <v/>
      </c>
      <c r="P40" t="str">
        <f t="shared" si="11"/>
        <v/>
      </c>
      <c r="Q40" t="str">
        <f t="shared" si="11"/>
        <v/>
      </c>
      <c r="R40" t="str">
        <f t="shared" si="11"/>
        <v/>
      </c>
      <c r="S40" t="str">
        <f t="shared" si="11"/>
        <v/>
      </c>
      <c r="T40" t="str">
        <f t="shared" si="11"/>
        <v/>
      </c>
      <c r="U40" t="str">
        <f t="shared" si="11"/>
        <v/>
      </c>
      <c r="V40" t="str">
        <f t="shared" si="11"/>
        <v/>
      </c>
      <c r="W40" t="str">
        <f t="shared" si="11"/>
        <v/>
      </c>
      <c r="X40" t="str">
        <f t="shared" si="11"/>
        <v/>
      </c>
      <c r="Y40" t="str">
        <f t="shared" si="11"/>
        <v/>
      </c>
      <c r="Z40" t="str">
        <f t="shared" si="11"/>
        <v/>
      </c>
      <c r="AA40" t="str">
        <f t="shared" si="11"/>
        <v/>
      </c>
      <c r="AB40" t="str">
        <f t="shared" si="11"/>
        <v/>
      </c>
      <c r="AC40" t="str">
        <f t="shared" si="11"/>
        <v/>
      </c>
      <c r="AD40" t="str">
        <f t="shared" si="11"/>
        <v/>
      </c>
      <c r="AE40" t="str">
        <f t="shared" si="11"/>
        <v/>
      </c>
      <c r="AF40" t="str">
        <f t="shared" si="11"/>
        <v/>
      </c>
      <c r="AG40" s="12">
        <f>SUM(B40:AF40)</f>
        <v>7.7283999999999864</v>
      </c>
      <c r="AH40" s="3" t="s">
        <v>28</v>
      </c>
      <c r="AL40" s="12">
        <f xml:space="preserve"> IF(AG40 &gt;0,AG40/COUNT(B40:AF40),"None")</f>
        <v>7.7283999999999864</v>
      </c>
      <c r="AN40" s="12">
        <f>(SUM(B44:AF44)^2)/COUNT(B24:AF24)</f>
        <v>261.46890000000008</v>
      </c>
      <c r="AO40" s="13" t="e">
        <f>IF(COUNT(B24:AF24)&gt;0,((AG36-AN40)-AG40)/(AG36-AN40),"")</f>
        <v>#DIV/0!</v>
      </c>
    </row>
    <row r="41" spans="1:41" x14ac:dyDescent="0.2">
      <c r="A41" t="s">
        <v>26</v>
      </c>
      <c r="B41">
        <f t="shared" si="11"/>
        <v>1.0000000000003127E-4</v>
      </c>
      <c r="C41" t="str">
        <f t="shared" si="11"/>
        <v/>
      </c>
      <c r="D41" t="str">
        <f t="shared" si="11"/>
        <v/>
      </c>
      <c r="E41" t="str">
        <f t="shared" si="11"/>
        <v/>
      </c>
      <c r="F41" t="str">
        <f t="shared" si="11"/>
        <v/>
      </c>
      <c r="G41" t="str">
        <f t="shared" si="11"/>
        <v/>
      </c>
      <c r="H41" t="str">
        <f t="shared" si="11"/>
        <v/>
      </c>
      <c r="I41" t="str">
        <f t="shared" si="11"/>
        <v/>
      </c>
      <c r="J41" t="str">
        <f t="shared" si="11"/>
        <v/>
      </c>
      <c r="K41" t="str">
        <f t="shared" si="11"/>
        <v/>
      </c>
      <c r="L41" t="str">
        <f t="shared" si="11"/>
        <v/>
      </c>
      <c r="M41" t="str">
        <f t="shared" si="11"/>
        <v/>
      </c>
      <c r="N41" t="str">
        <f t="shared" si="11"/>
        <v/>
      </c>
      <c r="O41" t="str">
        <f t="shared" si="11"/>
        <v/>
      </c>
      <c r="P41" t="str">
        <f t="shared" si="11"/>
        <v/>
      </c>
      <c r="Q41" t="str">
        <f t="shared" si="11"/>
        <v/>
      </c>
      <c r="R41" t="str">
        <f t="shared" si="11"/>
        <v/>
      </c>
      <c r="S41" t="str">
        <f t="shared" si="11"/>
        <v/>
      </c>
      <c r="T41" t="str">
        <f t="shared" si="11"/>
        <v/>
      </c>
      <c r="U41" t="str">
        <f t="shared" si="11"/>
        <v/>
      </c>
      <c r="V41" t="str">
        <f t="shared" si="11"/>
        <v/>
      </c>
      <c r="W41" t="str">
        <f t="shared" si="11"/>
        <v/>
      </c>
      <c r="X41" t="str">
        <f t="shared" si="11"/>
        <v/>
      </c>
      <c r="Y41" t="str">
        <f t="shared" si="11"/>
        <v/>
      </c>
      <c r="Z41" t="str">
        <f t="shared" si="11"/>
        <v/>
      </c>
      <c r="AA41" t="str">
        <f t="shared" si="11"/>
        <v/>
      </c>
      <c r="AB41" t="str">
        <f t="shared" si="11"/>
        <v/>
      </c>
      <c r="AC41" t="str">
        <f t="shared" si="11"/>
        <v/>
      </c>
      <c r="AD41" t="str">
        <f t="shared" si="11"/>
        <v/>
      </c>
      <c r="AE41" t="str">
        <f t="shared" si="11"/>
        <v/>
      </c>
      <c r="AF41" t="str">
        <f t="shared" si="11"/>
        <v/>
      </c>
      <c r="AG41" s="12">
        <f>SUM(B41:AF41)</f>
        <v>1.0000000000003127E-4</v>
      </c>
      <c r="AH41" s="3" t="s">
        <v>29</v>
      </c>
      <c r="AL41" s="12">
        <f xml:space="preserve"> IF(AG41 &gt;0,AG41/COUNT(B41:AF41),"None")</f>
        <v>1.0000000000003127E-4</v>
      </c>
      <c r="AN41" s="12">
        <f>(SUM(B45:AF45)^2)/COUNT(B25:AF25)</f>
        <v>293.09440000000001</v>
      </c>
      <c r="AO41" s="13" t="e">
        <f>IF(COUNT(B25:AF25)&gt;0,((AG37-AN41)-AG41)/(AG37-AN41),"")</f>
        <v>#DIV/0!</v>
      </c>
    </row>
    <row r="43" spans="1:41" x14ac:dyDescent="0.2">
      <c r="A43" t="s">
        <v>27</v>
      </c>
      <c r="B43">
        <f t="shared" ref="B43:AF45" si="12">IF(ISBLANK(B23),"",B30)</f>
        <v>0.95</v>
      </c>
      <c r="C43" t="str">
        <f t="shared" si="12"/>
        <v/>
      </c>
      <c r="D43" t="str">
        <f t="shared" si="12"/>
        <v/>
      </c>
      <c r="E43" t="str">
        <f t="shared" si="12"/>
        <v/>
      </c>
      <c r="F43" t="str">
        <f t="shared" si="12"/>
        <v/>
      </c>
      <c r="G43" t="str">
        <f t="shared" si="12"/>
        <v/>
      </c>
      <c r="H43" t="str">
        <f t="shared" si="12"/>
        <v/>
      </c>
      <c r="I43" t="str">
        <f t="shared" si="12"/>
        <v/>
      </c>
      <c r="J43" t="str">
        <f t="shared" si="12"/>
        <v/>
      </c>
      <c r="K43" t="str">
        <f t="shared" si="12"/>
        <v/>
      </c>
      <c r="L43" t="str">
        <f t="shared" si="12"/>
        <v/>
      </c>
      <c r="M43" t="str">
        <f t="shared" si="12"/>
        <v/>
      </c>
      <c r="N43" t="str">
        <f t="shared" si="12"/>
        <v/>
      </c>
      <c r="O43" t="str">
        <f t="shared" si="12"/>
        <v/>
      </c>
      <c r="P43" t="str">
        <f t="shared" si="12"/>
        <v/>
      </c>
      <c r="Q43" t="str">
        <f t="shared" si="12"/>
        <v/>
      </c>
      <c r="R43" t="str">
        <f t="shared" si="12"/>
        <v/>
      </c>
      <c r="S43" t="str">
        <f t="shared" si="12"/>
        <v/>
      </c>
      <c r="T43" t="str">
        <f t="shared" si="12"/>
        <v/>
      </c>
      <c r="U43" t="str">
        <f t="shared" si="12"/>
        <v/>
      </c>
      <c r="V43" t="str">
        <f t="shared" si="12"/>
        <v/>
      </c>
      <c r="W43" t="str">
        <f t="shared" si="12"/>
        <v/>
      </c>
      <c r="X43" t="str">
        <f t="shared" si="12"/>
        <v/>
      </c>
      <c r="Y43" t="str">
        <f t="shared" si="12"/>
        <v/>
      </c>
      <c r="Z43" t="str">
        <f t="shared" si="12"/>
        <v/>
      </c>
      <c r="AA43" t="str">
        <f t="shared" si="12"/>
        <v/>
      </c>
      <c r="AB43" t="str">
        <f t="shared" si="12"/>
        <v/>
      </c>
      <c r="AC43" t="str">
        <f t="shared" si="12"/>
        <v/>
      </c>
      <c r="AD43" t="str">
        <f t="shared" si="12"/>
        <v/>
      </c>
      <c r="AE43" t="str">
        <f t="shared" si="12"/>
        <v/>
      </c>
      <c r="AF43" t="str">
        <f t="shared" si="12"/>
        <v/>
      </c>
    </row>
    <row r="44" spans="1:41" x14ac:dyDescent="0.2">
      <c r="A44" t="s">
        <v>28</v>
      </c>
      <c r="B44">
        <f t="shared" si="12"/>
        <v>16.170000000000002</v>
      </c>
      <c r="C44" t="str">
        <f t="shared" si="12"/>
        <v/>
      </c>
      <c r="D44" t="str">
        <f t="shared" si="12"/>
        <v/>
      </c>
      <c r="E44" t="str">
        <f t="shared" si="12"/>
        <v/>
      </c>
      <c r="F44" t="str">
        <f t="shared" si="12"/>
        <v/>
      </c>
      <c r="G44" t="str">
        <f t="shared" si="12"/>
        <v/>
      </c>
      <c r="H44" t="str">
        <f t="shared" si="12"/>
        <v/>
      </c>
      <c r="I44" t="str">
        <f t="shared" si="12"/>
        <v/>
      </c>
      <c r="J44" t="str">
        <f t="shared" si="12"/>
        <v/>
      </c>
      <c r="K44" t="str">
        <f t="shared" si="12"/>
        <v/>
      </c>
      <c r="L44" t="str">
        <f t="shared" si="12"/>
        <v/>
      </c>
      <c r="M44" t="str">
        <f t="shared" si="12"/>
        <v/>
      </c>
      <c r="N44" t="str">
        <f t="shared" si="12"/>
        <v/>
      </c>
      <c r="O44" t="str">
        <f t="shared" si="12"/>
        <v/>
      </c>
      <c r="P44" t="str">
        <f t="shared" si="12"/>
        <v/>
      </c>
      <c r="Q44" t="str">
        <f t="shared" si="12"/>
        <v/>
      </c>
      <c r="R44" t="str">
        <f t="shared" si="12"/>
        <v/>
      </c>
      <c r="S44" t="str">
        <f t="shared" si="12"/>
        <v/>
      </c>
      <c r="T44" t="str">
        <f t="shared" si="12"/>
        <v/>
      </c>
      <c r="U44" t="str">
        <f t="shared" si="12"/>
        <v/>
      </c>
      <c r="V44" t="str">
        <f t="shared" si="12"/>
        <v/>
      </c>
      <c r="W44" t="str">
        <f t="shared" si="12"/>
        <v/>
      </c>
      <c r="X44" t="str">
        <f t="shared" si="12"/>
        <v/>
      </c>
      <c r="Y44" t="str">
        <f t="shared" si="12"/>
        <v/>
      </c>
      <c r="Z44" t="str">
        <f t="shared" si="12"/>
        <v/>
      </c>
      <c r="AA44" t="str">
        <f t="shared" si="12"/>
        <v/>
      </c>
      <c r="AB44" t="str">
        <f t="shared" si="12"/>
        <v/>
      </c>
      <c r="AC44" t="str">
        <f t="shared" si="12"/>
        <v/>
      </c>
      <c r="AD44" t="str">
        <f t="shared" si="12"/>
        <v/>
      </c>
      <c r="AE44" t="str">
        <f t="shared" si="12"/>
        <v/>
      </c>
      <c r="AF44" t="str">
        <f t="shared" si="12"/>
        <v/>
      </c>
    </row>
    <row r="45" spans="1:41" x14ac:dyDescent="0.2">
      <c r="A45" t="s">
        <v>29</v>
      </c>
      <c r="B45">
        <f t="shared" si="12"/>
        <v>17.12</v>
      </c>
      <c r="C45" t="str">
        <f t="shared" si="12"/>
        <v/>
      </c>
      <c r="D45" t="str">
        <f t="shared" si="12"/>
        <v/>
      </c>
      <c r="E45" t="str">
        <f t="shared" si="12"/>
        <v/>
      </c>
      <c r="F45" t="str">
        <f t="shared" si="12"/>
        <v/>
      </c>
      <c r="G45" t="str">
        <f t="shared" si="12"/>
        <v/>
      </c>
      <c r="H45" t="str">
        <f t="shared" si="12"/>
        <v/>
      </c>
      <c r="I45" t="str">
        <f t="shared" si="12"/>
        <v/>
      </c>
      <c r="J45" t="str">
        <f t="shared" si="12"/>
        <v/>
      </c>
      <c r="K45" t="str">
        <f t="shared" si="12"/>
        <v/>
      </c>
      <c r="L45" t="str">
        <f t="shared" si="12"/>
        <v/>
      </c>
      <c r="M45" t="str">
        <f t="shared" si="12"/>
        <v/>
      </c>
      <c r="N45" t="str">
        <f t="shared" si="12"/>
        <v/>
      </c>
      <c r="O45" t="str">
        <f t="shared" si="12"/>
        <v/>
      </c>
      <c r="P45" t="str">
        <f t="shared" si="12"/>
        <v/>
      </c>
      <c r="Q45" t="str">
        <f t="shared" si="12"/>
        <v/>
      </c>
      <c r="R45" t="str">
        <f t="shared" si="12"/>
        <v/>
      </c>
      <c r="S45" t="str">
        <f t="shared" si="12"/>
        <v/>
      </c>
      <c r="T45" t="str">
        <f t="shared" si="12"/>
        <v/>
      </c>
      <c r="U45" t="str">
        <f t="shared" si="12"/>
        <v/>
      </c>
      <c r="V45" t="str">
        <f t="shared" si="12"/>
        <v/>
      </c>
      <c r="W45" t="str">
        <f t="shared" si="12"/>
        <v/>
      </c>
      <c r="X45" t="str">
        <f t="shared" si="12"/>
        <v/>
      </c>
      <c r="Y45" t="str">
        <f t="shared" si="12"/>
        <v/>
      </c>
      <c r="Z45" t="str">
        <f t="shared" si="12"/>
        <v/>
      </c>
      <c r="AA45" t="str">
        <f t="shared" si="12"/>
        <v/>
      </c>
      <c r="AB45" t="str">
        <f t="shared" si="12"/>
        <v/>
      </c>
      <c r="AC45" t="str">
        <f t="shared" si="12"/>
        <v/>
      </c>
      <c r="AD45" t="str">
        <f t="shared" si="12"/>
        <v/>
      </c>
      <c r="AE45" t="str">
        <f t="shared" si="12"/>
        <v/>
      </c>
      <c r="AF45" t="str">
        <f t="shared" si="12"/>
        <v/>
      </c>
    </row>
    <row r="47" spans="1:41" x14ac:dyDescent="0.2">
      <c r="A47" s="3" t="s">
        <v>41</v>
      </c>
    </row>
    <row r="48" spans="1:41" x14ac:dyDescent="0.2">
      <c r="A48" s="3" t="s">
        <v>42</v>
      </c>
      <c r="B48">
        <f t="shared" ref="B48:AF48" si="13">B$28*$A$15</f>
        <v>0</v>
      </c>
      <c r="C48">
        <f t="shared" si="13"/>
        <v>1.1000000000000001</v>
      </c>
      <c r="D48">
        <f t="shared" si="13"/>
        <v>2.2000000000000002</v>
      </c>
      <c r="E48">
        <f t="shared" si="13"/>
        <v>3.3000000000000003</v>
      </c>
      <c r="F48">
        <f t="shared" si="13"/>
        <v>4.4000000000000004</v>
      </c>
      <c r="G48">
        <f t="shared" si="13"/>
        <v>5.5</v>
      </c>
      <c r="H48">
        <f t="shared" si="13"/>
        <v>6.6000000000000005</v>
      </c>
      <c r="I48">
        <f t="shared" si="13"/>
        <v>7.7000000000000011</v>
      </c>
      <c r="J48">
        <f t="shared" si="13"/>
        <v>8.8000000000000007</v>
      </c>
      <c r="K48">
        <f t="shared" si="13"/>
        <v>9.9</v>
      </c>
      <c r="L48">
        <f t="shared" si="13"/>
        <v>11</v>
      </c>
      <c r="M48">
        <f t="shared" si="13"/>
        <v>12.100000000000001</v>
      </c>
      <c r="N48">
        <f t="shared" si="13"/>
        <v>13.200000000000001</v>
      </c>
      <c r="O48">
        <f t="shared" si="13"/>
        <v>14.3</v>
      </c>
      <c r="P48">
        <f t="shared" si="13"/>
        <v>15.400000000000002</v>
      </c>
      <c r="Q48">
        <f t="shared" si="13"/>
        <v>16.5</v>
      </c>
      <c r="R48">
        <f t="shared" si="13"/>
        <v>17.600000000000001</v>
      </c>
      <c r="S48">
        <f t="shared" si="13"/>
        <v>18.700000000000003</v>
      </c>
      <c r="T48">
        <f t="shared" si="13"/>
        <v>19.8</v>
      </c>
      <c r="U48">
        <f t="shared" si="13"/>
        <v>20.900000000000002</v>
      </c>
      <c r="V48">
        <f t="shared" si="13"/>
        <v>22</v>
      </c>
      <c r="W48">
        <f t="shared" si="13"/>
        <v>23.1</v>
      </c>
      <c r="X48">
        <f t="shared" si="13"/>
        <v>24.200000000000003</v>
      </c>
      <c r="Y48">
        <f t="shared" si="13"/>
        <v>25.3</v>
      </c>
      <c r="Z48">
        <f t="shared" si="13"/>
        <v>26.400000000000002</v>
      </c>
      <c r="AA48">
        <f t="shared" si="13"/>
        <v>27.500000000000004</v>
      </c>
      <c r="AB48">
        <f t="shared" si="13"/>
        <v>28.6</v>
      </c>
      <c r="AC48">
        <f t="shared" si="13"/>
        <v>29.700000000000003</v>
      </c>
      <c r="AD48">
        <f t="shared" si="13"/>
        <v>30.800000000000004</v>
      </c>
      <c r="AE48">
        <f t="shared" si="13"/>
        <v>31.900000000000002</v>
      </c>
      <c r="AF48">
        <f t="shared" si="13"/>
        <v>33</v>
      </c>
    </row>
    <row r="49" spans="1:32" x14ac:dyDescent="0.2">
      <c r="A49" s="3"/>
    </row>
    <row r="52" spans="1:32" x14ac:dyDescent="0.2">
      <c r="A52" s="3"/>
    </row>
    <row r="53" spans="1:32" x14ac:dyDescent="0.2">
      <c r="A53" s="3"/>
    </row>
    <row r="54" spans="1:32" x14ac:dyDescent="0.2">
      <c r="C54" s="21"/>
      <c r="D54" s="21"/>
      <c r="E54" s="21"/>
      <c r="F54" s="21"/>
      <c r="G54" s="21"/>
      <c r="H54" s="21"/>
      <c r="I54" s="21"/>
      <c r="J54" s="21"/>
      <c r="K54" s="21"/>
      <c r="L54" s="21"/>
      <c r="M54" s="21"/>
      <c r="N54" s="21"/>
      <c r="O54" s="21"/>
      <c r="P54" s="21"/>
      <c r="Q54" s="21"/>
      <c r="R54" s="21"/>
      <c r="S54" s="21"/>
      <c r="T54" s="21"/>
      <c r="U54" s="21"/>
      <c r="V54" s="21"/>
      <c r="W54" s="21"/>
      <c r="X54" s="21"/>
      <c r="Y54" s="21"/>
      <c r="Z54" s="21"/>
      <c r="AA54" s="21"/>
      <c r="AB54" s="21"/>
      <c r="AC54" s="21"/>
      <c r="AD54" s="21"/>
      <c r="AE54" s="21"/>
      <c r="AF54" s="21"/>
    </row>
    <row r="55" spans="1:32" x14ac:dyDescent="0.2">
      <c r="C55" s="21"/>
      <c r="D55" s="21"/>
      <c r="E55" s="21"/>
      <c r="F55" s="21"/>
      <c r="G55" s="21"/>
      <c r="H55" s="21"/>
      <c r="I55" s="21"/>
      <c r="J55" s="21"/>
      <c r="K55" s="21"/>
      <c r="L55" s="21"/>
      <c r="M55" s="21"/>
      <c r="N55" s="21"/>
      <c r="O55" s="21"/>
      <c r="P55" s="21"/>
      <c r="Q55" s="21"/>
      <c r="R55" s="21"/>
      <c r="S55" s="21"/>
      <c r="T55" s="21"/>
      <c r="U55" s="21"/>
      <c r="V55" s="21"/>
      <c r="W55" s="21"/>
      <c r="X55" s="21"/>
      <c r="Y55" s="21"/>
      <c r="Z55" s="21"/>
      <c r="AA55" s="21"/>
      <c r="AB55" s="21"/>
      <c r="AC55" s="21"/>
      <c r="AD55" s="21"/>
      <c r="AE55" s="21"/>
      <c r="AF55" s="21"/>
    </row>
    <row r="56" spans="1:32" x14ac:dyDescent="0.2">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row>
    <row r="81" spans="2:2" x14ac:dyDescent="0.2">
      <c r="B81" t="s">
        <v>63</v>
      </c>
    </row>
  </sheetData>
  <pageMargins left="0.42" right="0.55000000000000004" top="1" bottom="1" header="0.5" footer="0.5"/>
  <pageSetup paperSize="9" orientation="portrait" horizontalDpi="300" verticalDpi="300" r:id="rId1"/>
  <headerFooter alignWithMargins="0">
    <oddFooter>&amp;Lwww.mv.slu.se/vaxtnaring/olle/ICBM.html</oddFooter>
  </headerFooter>
  <ignoredErrors>
    <ignoredError sqref="M17:M18 AO39:AO41 M16" evalError="1"/>
  </ignoredError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DT81"/>
  <sheetViews>
    <sheetView topLeftCell="N7" zoomScaleNormal="100" workbookViewId="0">
      <selection activeCell="A15" sqref="A15:H15"/>
    </sheetView>
  </sheetViews>
  <sheetFormatPr defaultRowHeight="12.75" x14ac:dyDescent="0.2"/>
  <cols>
    <col min="6" max="6" width="9.28515625" bestFit="1" customWidth="1"/>
    <col min="7" max="7" width="9.85546875" bestFit="1" customWidth="1"/>
    <col min="8" max="8" width="9.5703125" bestFit="1" customWidth="1"/>
    <col min="41" max="41" width="10.140625" bestFit="1" customWidth="1"/>
  </cols>
  <sheetData>
    <row r="2" spans="1:18" x14ac:dyDescent="0.2">
      <c r="L2" s="17" t="s">
        <v>54</v>
      </c>
    </row>
    <row r="3" spans="1:18" x14ac:dyDescent="0.2">
      <c r="L3" t="s">
        <v>55</v>
      </c>
    </row>
    <row r="4" spans="1:18" x14ac:dyDescent="0.2">
      <c r="L4" t="s">
        <v>56</v>
      </c>
    </row>
    <row r="6" spans="1:18" x14ac:dyDescent="0.2">
      <c r="L6" s="18" t="s">
        <v>57</v>
      </c>
    </row>
    <row r="7" spans="1:18" x14ac:dyDescent="0.2">
      <c r="L7" t="s">
        <v>59</v>
      </c>
    </row>
    <row r="8" spans="1:18" x14ac:dyDescent="0.2">
      <c r="L8" t="s">
        <v>51</v>
      </c>
    </row>
    <row r="9" spans="1:18" x14ac:dyDescent="0.2">
      <c r="B9" t="str">
        <f>'Version &amp; Intro'!$B$3</f>
        <v xml:space="preserve">2012-08-23 Calculating soil C balances based on calculations from Afreclim_1.xlsx and Afallo_1.xlsx </v>
      </c>
      <c r="L9" t="s">
        <v>52</v>
      </c>
    </row>
    <row r="10" spans="1:18" x14ac:dyDescent="0.2">
      <c r="L10" t="s">
        <v>53</v>
      </c>
    </row>
    <row r="11" spans="1:18" x14ac:dyDescent="0.2">
      <c r="L11" t="s">
        <v>58</v>
      </c>
    </row>
    <row r="12" spans="1:18" x14ac:dyDescent="0.2">
      <c r="L12" t="s">
        <v>60</v>
      </c>
    </row>
    <row r="13" spans="1:18" x14ac:dyDescent="0.2">
      <c r="I13" t="s">
        <v>18</v>
      </c>
    </row>
    <row r="14" spans="1:18" ht="15" x14ac:dyDescent="0.3">
      <c r="A14" s="25" t="s">
        <v>14</v>
      </c>
      <c r="B14" s="25" t="s">
        <v>0</v>
      </c>
      <c r="C14" s="25" t="s">
        <v>1</v>
      </c>
      <c r="D14" s="25" t="s">
        <v>11</v>
      </c>
      <c r="E14" s="25" t="s">
        <v>12</v>
      </c>
      <c r="F14" s="25" t="s">
        <v>49</v>
      </c>
      <c r="G14" s="25" t="s">
        <v>2</v>
      </c>
      <c r="H14" s="25" t="s">
        <v>3</v>
      </c>
      <c r="I14" s="4">
        <f>$D$15*($B$15*$E$15*$G$15-$A$15)/(($C$15-$B$15)*$E$15)</f>
        <v>-3.4113918907938572E-2</v>
      </c>
      <c r="K14" s="15" t="s">
        <v>37</v>
      </c>
      <c r="L14" s="15"/>
      <c r="M14" s="15"/>
      <c r="N14" s="14"/>
      <c r="O14" s="3" t="s">
        <v>107</v>
      </c>
      <c r="Q14" s="40">
        <v>17.14</v>
      </c>
      <c r="R14" s="35" t="s">
        <v>111</v>
      </c>
    </row>
    <row r="15" spans="1:18" ht="14.25" x14ac:dyDescent="0.2">
      <c r="A15" s="26">
        <v>1.87</v>
      </c>
      <c r="B15" s="26">
        <v>0.8</v>
      </c>
      <c r="C15" s="26">
        <v>6.0000000000000001E-3</v>
      </c>
      <c r="D15" s="26">
        <v>0.128</v>
      </c>
      <c r="E15" s="26">
        <v>3.41</v>
      </c>
      <c r="F15" s="54">
        <v>17.136000000000003</v>
      </c>
      <c r="G15" s="26">
        <v>0.95</v>
      </c>
      <c r="H15" s="26">
        <v>16.170000000000002</v>
      </c>
      <c r="K15" s="3" t="s">
        <v>39</v>
      </c>
      <c r="L15" s="3" t="s">
        <v>40</v>
      </c>
      <c r="M15" s="3" t="s">
        <v>38</v>
      </c>
    </row>
    <row r="16" spans="1:18" ht="15.75" x14ac:dyDescent="0.25">
      <c r="J16" s="3" t="s">
        <v>27</v>
      </c>
      <c r="K16" s="16">
        <f>AG39</f>
        <v>9.0000000000000155E-6</v>
      </c>
      <c r="L16" s="10">
        <f>AL39</f>
        <v>9.0000000000000155E-6</v>
      </c>
      <c r="M16" s="13" t="e">
        <f>AO39</f>
        <v>#DIV/0!</v>
      </c>
      <c r="O16" s="62" t="s">
        <v>124</v>
      </c>
      <c r="P16" s="63"/>
      <c r="Q16" s="63"/>
    </row>
    <row r="17" spans="1:124" x14ac:dyDescent="0.2">
      <c r="A17" s="28" t="s">
        <v>4</v>
      </c>
      <c r="B17" s="28" t="s">
        <v>5</v>
      </c>
      <c r="C17" s="24" t="s">
        <v>13</v>
      </c>
      <c r="F17" s="3"/>
      <c r="G17" s="24" t="s">
        <v>27</v>
      </c>
      <c r="H17" s="24" t="s">
        <v>28</v>
      </c>
      <c r="J17" s="3" t="s">
        <v>28</v>
      </c>
      <c r="K17" s="16">
        <f>AG40</f>
        <v>7.7283999999999864</v>
      </c>
      <c r="L17" s="10">
        <f>AL40</f>
        <v>7.7283999999999864</v>
      </c>
      <c r="M17" s="13" t="e">
        <f>AO40</f>
        <v>#DIV/0!</v>
      </c>
    </row>
    <row r="18" spans="1:124" x14ac:dyDescent="0.2">
      <c r="A18" s="29">
        <f>$A$15/($E$15*$B$15)</f>
        <v>0.68548387096774188</v>
      </c>
      <c r="B18" s="30">
        <f>($D$15*$A$15)/($C$15*$E$15)</f>
        <v>11.698924731182796</v>
      </c>
      <c r="C18" s="30">
        <f>$A$18+$B$18</f>
        <v>12.384408602150538</v>
      </c>
      <c r="E18" s="3" t="s">
        <v>43</v>
      </c>
      <c r="G18" s="31">
        <f>1/$B$15</f>
        <v>1.25</v>
      </c>
      <c r="H18" s="31">
        <f>1/$C$15</f>
        <v>166.66666666666666</v>
      </c>
      <c r="I18" s="6"/>
      <c r="J18" s="3" t="s">
        <v>17</v>
      </c>
      <c r="K18" s="16">
        <f>AG41</f>
        <v>1.0000000000003127E-4</v>
      </c>
      <c r="L18" s="8">
        <f>AL41</f>
        <v>1.0000000000003127E-4</v>
      </c>
      <c r="M18" s="19" t="e">
        <f>AO41</f>
        <v>#DIV/0!</v>
      </c>
    </row>
    <row r="19" spans="1:124" x14ac:dyDescent="0.2">
      <c r="A19" t="s">
        <v>50</v>
      </c>
      <c r="F19" s="3" t="s">
        <v>48</v>
      </c>
      <c r="G19" s="27">
        <f>(1 - EXP(-B15))*100</f>
        <v>55.067103588277845</v>
      </c>
      <c r="H19" s="32">
        <f>(1 - EXP(-C15))*100</f>
        <v>0.59820359460647232</v>
      </c>
    </row>
    <row r="20" spans="1:124" x14ac:dyDescent="0.2">
      <c r="A20" s="3" t="s">
        <v>6</v>
      </c>
      <c r="B20" s="3" t="s">
        <v>7</v>
      </c>
      <c r="C20" s="3" t="s">
        <v>8</v>
      </c>
      <c r="D20" s="3" t="s">
        <v>9</v>
      </c>
      <c r="F20" s="3" t="s">
        <v>44</v>
      </c>
      <c r="G20" s="27">
        <f>LN(0.5)/-$B$15</f>
        <v>0.86643397569993152</v>
      </c>
      <c r="H20" s="27">
        <f>LN(0.5)/-$C$15</f>
        <v>115.52453009332422</v>
      </c>
      <c r="J20" s="3" t="s">
        <v>46</v>
      </c>
      <c r="L20" s="11">
        <f>100*A18/C18</f>
        <v>5.5350553505535052</v>
      </c>
      <c r="M20" t="s">
        <v>47</v>
      </c>
    </row>
    <row r="21" spans="1:124" x14ac:dyDescent="0.2">
      <c r="A21" s="7">
        <v>10</v>
      </c>
      <c r="B21" s="11">
        <f>$A$18+($G$15-$A$18)*EXP(-$B$15*$E$15*A21)</f>
        <v>0.68548387096811758</v>
      </c>
      <c r="C21" s="22">
        <f>$B$18+($H$15-$B$18-$I$14)*EXP(-$C$15*$E$15*A21)+$I$14*EXP(-$B$15*$E$15*A21)</f>
        <v>15.370533362651814</v>
      </c>
      <c r="D21" s="11">
        <f>B21+C21</f>
        <v>16.056017233619933</v>
      </c>
      <c r="I21" s="6"/>
      <c r="J21" s="3"/>
      <c r="K21" s="3"/>
      <c r="L21" s="3"/>
    </row>
    <row r="22" spans="1:124" x14ac:dyDescent="0.2">
      <c r="A22" s="3" t="s">
        <v>20</v>
      </c>
      <c r="L22" t="s">
        <v>45</v>
      </c>
    </row>
    <row r="23" spans="1:124" x14ac:dyDescent="0.2">
      <c r="A23" s="5" t="s">
        <v>32</v>
      </c>
      <c r="B23" s="20">
        <v>0.94699999999999995</v>
      </c>
      <c r="C23" s="20"/>
      <c r="D23" s="20"/>
      <c r="E23" s="20"/>
      <c r="F23" s="20"/>
      <c r="G23" s="20"/>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row>
    <row r="24" spans="1:124" x14ac:dyDescent="0.2">
      <c r="A24" s="5" t="s">
        <v>33</v>
      </c>
      <c r="B24" s="20">
        <v>18.95</v>
      </c>
      <c r="C24" s="20"/>
      <c r="D24" s="20"/>
      <c r="E24" s="20"/>
      <c r="F24" s="20"/>
      <c r="G24" s="20"/>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row>
    <row r="25" spans="1:124" x14ac:dyDescent="0.2">
      <c r="A25" s="35" t="s">
        <v>109</v>
      </c>
      <c r="B25" s="33">
        <f>B26-Q14</f>
        <v>17.130000000000003</v>
      </c>
      <c r="C25" s="33"/>
      <c r="D25" s="33"/>
      <c r="E25" s="33"/>
      <c r="F25" s="33"/>
      <c r="G25" s="33"/>
      <c r="H25" s="33"/>
      <c r="I25" s="33"/>
      <c r="J25" s="33"/>
      <c r="K25" s="33"/>
      <c r="L25" s="34"/>
      <c r="M25" s="20"/>
      <c r="N25" s="20"/>
      <c r="O25" s="20"/>
      <c r="P25" s="20"/>
      <c r="Q25" s="20"/>
      <c r="R25" s="20"/>
      <c r="S25" s="20"/>
      <c r="T25" s="20"/>
      <c r="U25" s="20"/>
      <c r="V25" s="20"/>
      <c r="W25" s="20"/>
      <c r="X25" s="20"/>
      <c r="Y25" s="20"/>
      <c r="Z25" s="20"/>
      <c r="AA25" s="20"/>
      <c r="AB25" s="20"/>
      <c r="AC25" s="20"/>
      <c r="AD25" s="20"/>
      <c r="AE25" s="20"/>
      <c r="AF25" s="20"/>
    </row>
    <row r="26" spans="1:124" x14ac:dyDescent="0.2">
      <c r="A26" s="5" t="s">
        <v>34</v>
      </c>
      <c r="B26" s="55">
        <v>34.270000000000003</v>
      </c>
      <c r="C26" s="55"/>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row>
    <row r="27" spans="1:124" x14ac:dyDescent="0.2">
      <c r="A27" s="9" t="s">
        <v>19</v>
      </c>
      <c r="B27" s="7">
        <v>2003</v>
      </c>
      <c r="C27" s="3">
        <f t="shared" ref="C27:AF27" si="0">B27+1</f>
        <v>2004</v>
      </c>
      <c r="D27" s="3">
        <f t="shared" si="0"/>
        <v>2005</v>
      </c>
      <c r="E27" s="3">
        <f t="shared" si="0"/>
        <v>2006</v>
      </c>
      <c r="F27" s="3">
        <f t="shared" si="0"/>
        <v>2007</v>
      </c>
      <c r="G27" s="3">
        <f t="shared" si="0"/>
        <v>2008</v>
      </c>
      <c r="H27" s="3">
        <f t="shared" si="0"/>
        <v>2009</v>
      </c>
      <c r="I27" s="3">
        <f t="shared" si="0"/>
        <v>2010</v>
      </c>
      <c r="J27" s="3">
        <f t="shared" si="0"/>
        <v>2011</v>
      </c>
      <c r="K27" s="3">
        <f t="shared" si="0"/>
        <v>2012</v>
      </c>
      <c r="L27" s="3">
        <f t="shared" si="0"/>
        <v>2013</v>
      </c>
      <c r="M27" s="3">
        <f t="shared" si="0"/>
        <v>2014</v>
      </c>
      <c r="N27" s="3">
        <f t="shared" si="0"/>
        <v>2015</v>
      </c>
      <c r="O27" s="3">
        <f t="shared" si="0"/>
        <v>2016</v>
      </c>
      <c r="P27" s="3">
        <f t="shared" si="0"/>
        <v>2017</v>
      </c>
      <c r="Q27" s="3">
        <f t="shared" si="0"/>
        <v>2018</v>
      </c>
      <c r="R27" s="3">
        <f t="shared" si="0"/>
        <v>2019</v>
      </c>
      <c r="S27" s="3">
        <f t="shared" si="0"/>
        <v>2020</v>
      </c>
      <c r="T27" s="3">
        <f t="shared" si="0"/>
        <v>2021</v>
      </c>
      <c r="U27" s="3">
        <f t="shared" si="0"/>
        <v>2022</v>
      </c>
      <c r="V27" s="3">
        <f t="shared" si="0"/>
        <v>2023</v>
      </c>
      <c r="W27" s="3">
        <f t="shared" si="0"/>
        <v>2024</v>
      </c>
      <c r="X27" s="3">
        <f t="shared" si="0"/>
        <v>2025</v>
      </c>
      <c r="Y27" s="3">
        <f t="shared" si="0"/>
        <v>2026</v>
      </c>
      <c r="Z27" s="3">
        <f t="shared" si="0"/>
        <v>2027</v>
      </c>
      <c r="AA27" s="3">
        <f t="shared" si="0"/>
        <v>2028</v>
      </c>
      <c r="AB27" s="3">
        <f t="shared" si="0"/>
        <v>2029</v>
      </c>
      <c r="AC27" s="3">
        <f t="shared" si="0"/>
        <v>2030</v>
      </c>
      <c r="AD27" s="3">
        <f t="shared" si="0"/>
        <v>2031</v>
      </c>
      <c r="AE27" s="3">
        <f t="shared" si="0"/>
        <v>2032</v>
      </c>
      <c r="AF27" s="3">
        <f t="shared" si="0"/>
        <v>2033</v>
      </c>
    </row>
    <row r="28" spans="1:124" x14ac:dyDescent="0.2">
      <c r="A28" s="9" t="s">
        <v>10</v>
      </c>
      <c r="B28" s="3">
        <v>0</v>
      </c>
      <c r="C28" s="3">
        <v>1</v>
      </c>
      <c r="D28" s="3">
        <v>2</v>
      </c>
      <c r="E28" s="3">
        <v>3</v>
      </c>
      <c r="F28" s="3">
        <v>4</v>
      </c>
      <c r="G28" s="3">
        <v>5</v>
      </c>
      <c r="H28" s="3">
        <v>6</v>
      </c>
      <c r="I28" s="3">
        <v>7</v>
      </c>
      <c r="J28" s="3">
        <v>8</v>
      </c>
      <c r="K28" s="3">
        <v>9</v>
      </c>
      <c r="L28" s="3">
        <v>10</v>
      </c>
      <c r="M28" s="3">
        <v>11</v>
      </c>
      <c r="N28" s="3">
        <v>12</v>
      </c>
      <c r="O28" s="3">
        <v>13</v>
      </c>
      <c r="P28" s="3">
        <v>14</v>
      </c>
      <c r="Q28" s="3">
        <v>15</v>
      </c>
      <c r="R28" s="3">
        <v>16</v>
      </c>
      <c r="S28" s="3">
        <v>17</v>
      </c>
      <c r="T28" s="3">
        <v>18</v>
      </c>
      <c r="U28" s="3">
        <v>19</v>
      </c>
      <c r="V28" s="3">
        <v>20</v>
      </c>
      <c r="W28" s="3">
        <v>21</v>
      </c>
      <c r="X28" s="3">
        <v>22</v>
      </c>
      <c r="Y28" s="3">
        <v>23</v>
      </c>
      <c r="Z28" s="3">
        <v>24</v>
      </c>
      <c r="AA28" s="3">
        <v>25</v>
      </c>
      <c r="AB28" s="3">
        <v>26</v>
      </c>
      <c r="AC28" s="3">
        <v>27</v>
      </c>
      <c r="AD28" s="3">
        <v>28</v>
      </c>
      <c r="AE28" s="3">
        <v>29</v>
      </c>
      <c r="AF28" s="3">
        <v>30</v>
      </c>
      <c r="AG28" s="3">
        <v>31</v>
      </c>
      <c r="AH28" s="3">
        <v>32</v>
      </c>
      <c r="AI28" s="3">
        <v>33</v>
      </c>
      <c r="AJ28" s="3">
        <v>34</v>
      </c>
      <c r="AK28" s="3">
        <v>35</v>
      </c>
      <c r="AL28" s="3">
        <v>36</v>
      </c>
      <c r="AM28" s="3">
        <v>37</v>
      </c>
      <c r="AN28" s="3">
        <v>38</v>
      </c>
      <c r="AO28" s="3">
        <v>39</v>
      </c>
      <c r="AP28" s="3">
        <v>40</v>
      </c>
      <c r="AQ28" s="3">
        <v>41</v>
      </c>
      <c r="AR28" s="3">
        <v>42</v>
      </c>
      <c r="AS28" s="3">
        <v>43</v>
      </c>
      <c r="AT28" s="3">
        <v>44</v>
      </c>
      <c r="AU28" s="3">
        <v>45</v>
      </c>
      <c r="AV28" s="3">
        <v>46</v>
      </c>
      <c r="AW28" s="3">
        <v>47</v>
      </c>
      <c r="AX28" s="3">
        <v>48</v>
      </c>
      <c r="AY28" s="3">
        <v>49</v>
      </c>
      <c r="AZ28" s="3">
        <v>50</v>
      </c>
      <c r="BA28" s="3">
        <v>51</v>
      </c>
      <c r="BB28" s="3">
        <v>52</v>
      </c>
      <c r="BC28" s="3">
        <v>53</v>
      </c>
      <c r="BD28" s="3">
        <v>54</v>
      </c>
      <c r="BE28" s="3">
        <v>55</v>
      </c>
      <c r="BF28" s="3">
        <v>56</v>
      </c>
      <c r="BG28" s="3">
        <v>57</v>
      </c>
      <c r="BH28" s="3">
        <v>58</v>
      </c>
      <c r="BI28" s="3">
        <v>59</v>
      </c>
      <c r="BJ28" s="3">
        <v>60</v>
      </c>
      <c r="BK28" s="3">
        <v>61</v>
      </c>
      <c r="BL28" s="3">
        <v>62</v>
      </c>
      <c r="BM28" s="3">
        <v>63</v>
      </c>
      <c r="BN28" s="3">
        <v>64</v>
      </c>
      <c r="BO28" s="3">
        <v>65</v>
      </c>
      <c r="BP28" s="3">
        <v>66</v>
      </c>
      <c r="BQ28" s="3">
        <v>67</v>
      </c>
      <c r="BR28" s="3">
        <v>68</v>
      </c>
      <c r="BS28" s="3">
        <v>69</v>
      </c>
      <c r="BT28" s="3">
        <v>70</v>
      </c>
      <c r="BU28" s="3">
        <v>71</v>
      </c>
      <c r="BV28" s="3">
        <v>72</v>
      </c>
      <c r="BW28" s="3">
        <v>73</v>
      </c>
      <c r="BX28" s="3">
        <v>74</v>
      </c>
      <c r="BY28" s="3">
        <v>75</v>
      </c>
      <c r="BZ28" s="3">
        <v>76</v>
      </c>
      <c r="CA28" s="3">
        <v>77</v>
      </c>
      <c r="CB28" s="3">
        <v>78</v>
      </c>
      <c r="CC28" s="3">
        <v>79</v>
      </c>
      <c r="CD28" s="3">
        <v>80</v>
      </c>
      <c r="CE28" s="3">
        <v>81</v>
      </c>
      <c r="CF28" s="3">
        <v>82</v>
      </c>
      <c r="CG28" s="3">
        <v>83</v>
      </c>
      <c r="CH28" s="3">
        <v>84</v>
      </c>
      <c r="CI28" s="3">
        <v>85</v>
      </c>
      <c r="CJ28" s="3">
        <v>86</v>
      </c>
      <c r="CK28" s="3">
        <v>87</v>
      </c>
      <c r="CL28" s="3">
        <v>88</v>
      </c>
      <c r="CM28" s="3">
        <v>89</v>
      </c>
      <c r="CN28" s="3">
        <v>90</v>
      </c>
      <c r="CO28" s="3">
        <v>91</v>
      </c>
      <c r="CP28" s="3">
        <v>92</v>
      </c>
      <c r="CQ28" s="3">
        <v>93</v>
      </c>
      <c r="CR28" s="3">
        <v>94</v>
      </c>
      <c r="CS28" s="3">
        <v>95</v>
      </c>
      <c r="CT28" s="3">
        <v>96</v>
      </c>
      <c r="CU28" s="3">
        <v>97</v>
      </c>
      <c r="CV28" s="3">
        <v>98</v>
      </c>
      <c r="CW28" s="3">
        <v>99</v>
      </c>
      <c r="CX28" s="3">
        <v>100</v>
      </c>
      <c r="CY28" s="3"/>
      <c r="CZ28" s="3"/>
      <c r="DA28" s="3"/>
      <c r="DB28" s="3"/>
      <c r="DC28" s="3"/>
      <c r="DD28" s="3"/>
      <c r="DE28" s="3"/>
      <c r="DF28" s="3"/>
      <c r="DG28" s="3"/>
      <c r="DH28" s="3"/>
      <c r="DI28" s="3"/>
      <c r="DJ28" s="3"/>
      <c r="DK28" s="3"/>
      <c r="DL28" s="3"/>
      <c r="DM28" s="3"/>
      <c r="DN28" s="3"/>
      <c r="DO28" s="3"/>
      <c r="DP28" s="3"/>
      <c r="DQ28" s="3"/>
      <c r="DR28" s="3"/>
      <c r="DS28" s="3"/>
      <c r="DT28" s="3"/>
    </row>
    <row r="30" spans="1:124" x14ac:dyDescent="0.2">
      <c r="A30" s="3" t="s">
        <v>15</v>
      </c>
      <c r="B30" s="11">
        <f t="shared" ref="B30:BM30" si="1">$A$18+($G$15-$A$18)*EXP(-$B$15*$E$15*B$28)</f>
        <v>0.95</v>
      </c>
      <c r="C30" s="11">
        <f t="shared" si="1"/>
        <v>0.70276996264319269</v>
      </c>
      <c r="D30" s="11">
        <f t="shared" si="1"/>
        <v>0.68661351461747056</v>
      </c>
      <c r="E30" s="11">
        <f t="shared" si="1"/>
        <v>0.68555769302071556</v>
      </c>
      <c r="F30" s="11">
        <f t="shared" si="1"/>
        <v>0.685488695228478</v>
      </c>
      <c r="G30" s="11">
        <f t="shared" si="1"/>
        <v>0.68548418623249963</v>
      </c>
      <c r="H30" s="11">
        <f t="shared" si="1"/>
        <v>0.68548389157024925</v>
      </c>
      <c r="I30" s="11">
        <f t="shared" si="1"/>
        <v>0.68548387231411279</v>
      </c>
      <c r="J30" s="11">
        <f t="shared" si="1"/>
        <v>0.68548387105572706</v>
      </c>
      <c r="K30" s="11">
        <f t="shared" si="1"/>
        <v>0.68548387097349173</v>
      </c>
      <c r="L30" s="11">
        <f t="shared" si="1"/>
        <v>0.68548387096811758</v>
      </c>
      <c r="M30" s="11">
        <f t="shared" si="1"/>
        <v>0.68548387096776642</v>
      </c>
      <c r="N30" s="11">
        <f t="shared" si="1"/>
        <v>0.68548387096774344</v>
      </c>
      <c r="O30" s="11">
        <f t="shared" si="1"/>
        <v>0.68548387096774199</v>
      </c>
      <c r="P30" s="11">
        <f t="shared" si="1"/>
        <v>0.68548387096774188</v>
      </c>
      <c r="Q30" s="11">
        <f t="shared" si="1"/>
        <v>0.68548387096774188</v>
      </c>
      <c r="R30" s="11">
        <f t="shared" si="1"/>
        <v>0.68548387096774188</v>
      </c>
      <c r="S30" s="11">
        <f t="shared" si="1"/>
        <v>0.68548387096774188</v>
      </c>
      <c r="T30" s="11">
        <f t="shared" si="1"/>
        <v>0.68548387096774188</v>
      </c>
      <c r="U30" s="11">
        <f t="shared" si="1"/>
        <v>0.68548387096774188</v>
      </c>
      <c r="V30" s="11">
        <f t="shared" si="1"/>
        <v>0.68548387096774188</v>
      </c>
      <c r="W30" s="11">
        <f t="shared" si="1"/>
        <v>0.68548387096774188</v>
      </c>
      <c r="X30" s="11">
        <f t="shared" si="1"/>
        <v>0.68548387096774188</v>
      </c>
      <c r="Y30" s="11">
        <f t="shared" si="1"/>
        <v>0.68548387096774188</v>
      </c>
      <c r="Z30" s="11">
        <f t="shared" si="1"/>
        <v>0.68548387096774188</v>
      </c>
      <c r="AA30" s="11">
        <f t="shared" si="1"/>
        <v>0.68548387096774188</v>
      </c>
      <c r="AB30" s="11">
        <f t="shared" si="1"/>
        <v>0.68548387096774188</v>
      </c>
      <c r="AC30" s="11">
        <f t="shared" si="1"/>
        <v>0.68548387096774188</v>
      </c>
      <c r="AD30" s="11">
        <f t="shared" si="1"/>
        <v>0.68548387096774188</v>
      </c>
      <c r="AE30" s="11">
        <f t="shared" si="1"/>
        <v>0.68548387096774188</v>
      </c>
      <c r="AF30" s="11">
        <f t="shared" si="1"/>
        <v>0.68548387096774188</v>
      </c>
      <c r="AG30" s="11">
        <f t="shared" si="1"/>
        <v>0.68548387096774188</v>
      </c>
      <c r="AH30" s="11">
        <f t="shared" si="1"/>
        <v>0.68548387096774188</v>
      </c>
      <c r="AI30" s="11">
        <f t="shared" si="1"/>
        <v>0.68548387096774188</v>
      </c>
      <c r="AJ30" s="11">
        <f t="shared" si="1"/>
        <v>0.68548387096774188</v>
      </c>
      <c r="AK30" s="11">
        <f t="shared" si="1"/>
        <v>0.68548387096774188</v>
      </c>
      <c r="AL30" s="11">
        <f t="shared" si="1"/>
        <v>0.68548387096774188</v>
      </c>
      <c r="AM30" s="11">
        <f t="shared" si="1"/>
        <v>0.68548387096774188</v>
      </c>
      <c r="AN30" s="11">
        <f t="shared" si="1"/>
        <v>0.68548387096774188</v>
      </c>
      <c r="AO30" s="11">
        <f t="shared" si="1"/>
        <v>0.68548387096774188</v>
      </c>
      <c r="AP30" s="11">
        <f t="shared" si="1"/>
        <v>0.68548387096774188</v>
      </c>
      <c r="AQ30" s="11">
        <f t="shared" si="1"/>
        <v>0.68548387096774188</v>
      </c>
      <c r="AR30" s="11">
        <f t="shared" si="1"/>
        <v>0.68548387096774188</v>
      </c>
      <c r="AS30" s="11">
        <f t="shared" si="1"/>
        <v>0.68548387096774188</v>
      </c>
      <c r="AT30" s="11">
        <f t="shared" si="1"/>
        <v>0.68548387096774188</v>
      </c>
      <c r="AU30" s="11">
        <f t="shared" si="1"/>
        <v>0.68548387096774188</v>
      </c>
      <c r="AV30" s="11">
        <f t="shared" si="1"/>
        <v>0.68548387096774188</v>
      </c>
      <c r="AW30" s="11">
        <f t="shared" si="1"/>
        <v>0.68548387096774188</v>
      </c>
      <c r="AX30" s="11">
        <f t="shared" si="1"/>
        <v>0.68548387096774188</v>
      </c>
      <c r="AY30" s="11">
        <f t="shared" si="1"/>
        <v>0.68548387096774188</v>
      </c>
      <c r="AZ30" s="11">
        <f t="shared" si="1"/>
        <v>0.68548387096774188</v>
      </c>
      <c r="BA30" s="11">
        <f t="shared" si="1"/>
        <v>0.68548387096774188</v>
      </c>
      <c r="BB30" s="11">
        <f t="shared" si="1"/>
        <v>0.68548387096774188</v>
      </c>
      <c r="BC30" s="11">
        <f t="shared" si="1"/>
        <v>0.68548387096774188</v>
      </c>
      <c r="BD30" s="11">
        <f t="shared" si="1"/>
        <v>0.68548387096774188</v>
      </c>
      <c r="BE30" s="11">
        <f t="shared" si="1"/>
        <v>0.68548387096774188</v>
      </c>
      <c r="BF30" s="11">
        <f t="shared" si="1"/>
        <v>0.68548387096774188</v>
      </c>
      <c r="BG30" s="11">
        <f t="shared" si="1"/>
        <v>0.68548387096774188</v>
      </c>
      <c r="BH30" s="11">
        <f t="shared" si="1"/>
        <v>0.68548387096774188</v>
      </c>
      <c r="BI30" s="11">
        <f t="shared" si="1"/>
        <v>0.68548387096774188</v>
      </c>
      <c r="BJ30" s="11">
        <f t="shared" si="1"/>
        <v>0.68548387096774188</v>
      </c>
      <c r="BK30" s="11">
        <f t="shared" si="1"/>
        <v>0.68548387096774188</v>
      </c>
      <c r="BL30" s="11">
        <f t="shared" si="1"/>
        <v>0.68548387096774188</v>
      </c>
      <c r="BM30" s="11">
        <f t="shared" si="1"/>
        <v>0.68548387096774188</v>
      </c>
      <c r="BN30" s="11">
        <f t="shared" ref="BN30:CX30" si="2">$A$18+($G$15-$A$18)*EXP(-$B$15*$E$15*BN$28)</f>
        <v>0.68548387096774188</v>
      </c>
      <c r="BO30" s="11">
        <f t="shared" si="2"/>
        <v>0.68548387096774188</v>
      </c>
      <c r="BP30" s="11">
        <f t="shared" si="2"/>
        <v>0.68548387096774188</v>
      </c>
      <c r="BQ30" s="11">
        <f t="shared" si="2"/>
        <v>0.68548387096774188</v>
      </c>
      <c r="BR30" s="11">
        <f t="shared" si="2"/>
        <v>0.68548387096774188</v>
      </c>
      <c r="BS30" s="11">
        <f t="shared" si="2"/>
        <v>0.68548387096774188</v>
      </c>
      <c r="BT30" s="11">
        <f t="shared" si="2"/>
        <v>0.68548387096774188</v>
      </c>
      <c r="BU30" s="11">
        <f t="shared" si="2"/>
        <v>0.68548387096774188</v>
      </c>
      <c r="BV30" s="11">
        <f t="shared" si="2"/>
        <v>0.68548387096774188</v>
      </c>
      <c r="BW30" s="11">
        <f t="shared" si="2"/>
        <v>0.68548387096774188</v>
      </c>
      <c r="BX30" s="11">
        <f t="shared" si="2"/>
        <v>0.68548387096774188</v>
      </c>
      <c r="BY30" s="11">
        <f t="shared" si="2"/>
        <v>0.68548387096774188</v>
      </c>
      <c r="BZ30" s="11">
        <f t="shared" si="2"/>
        <v>0.68548387096774188</v>
      </c>
      <c r="CA30" s="11">
        <f t="shared" si="2"/>
        <v>0.68548387096774188</v>
      </c>
      <c r="CB30" s="11">
        <f t="shared" si="2"/>
        <v>0.68548387096774188</v>
      </c>
      <c r="CC30" s="11">
        <f t="shared" si="2"/>
        <v>0.68548387096774188</v>
      </c>
      <c r="CD30" s="11">
        <f t="shared" si="2"/>
        <v>0.68548387096774188</v>
      </c>
      <c r="CE30" s="11">
        <f t="shared" si="2"/>
        <v>0.68548387096774188</v>
      </c>
      <c r="CF30" s="11">
        <f t="shared" si="2"/>
        <v>0.68548387096774188</v>
      </c>
      <c r="CG30" s="11">
        <f t="shared" si="2"/>
        <v>0.68548387096774188</v>
      </c>
      <c r="CH30" s="11">
        <f t="shared" si="2"/>
        <v>0.68548387096774188</v>
      </c>
      <c r="CI30" s="11">
        <f t="shared" si="2"/>
        <v>0.68548387096774188</v>
      </c>
      <c r="CJ30" s="11">
        <f t="shared" si="2"/>
        <v>0.68548387096774188</v>
      </c>
      <c r="CK30" s="11">
        <f t="shared" si="2"/>
        <v>0.68548387096774188</v>
      </c>
      <c r="CL30" s="11">
        <f t="shared" si="2"/>
        <v>0.68548387096774188</v>
      </c>
      <c r="CM30" s="11">
        <f t="shared" si="2"/>
        <v>0.68548387096774188</v>
      </c>
      <c r="CN30" s="11">
        <f t="shared" si="2"/>
        <v>0.68548387096774188</v>
      </c>
      <c r="CO30" s="11">
        <f t="shared" si="2"/>
        <v>0.68548387096774188</v>
      </c>
      <c r="CP30" s="11">
        <f t="shared" si="2"/>
        <v>0.68548387096774188</v>
      </c>
      <c r="CQ30" s="11">
        <f t="shared" si="2"/>
        <v>0.68548387096774188</v>
      </c>
      <c r="CR30" s="11">
        <f t="shared" si="2"/>
        <v>0.68548387096774188</v>
      </c>
      <c r="CS30" s="11">
        <f t="shared" si="2"/>
        <v>0.68548387096774188</v>
      </c>
      <c r="CT30" s="11">
        <f t="shared" si="2"/>
        <v>0.68548387096774188</v>
      </c>
      <c r="CU30" s="11">
        <f t="shared" si="2"/>
        <v>0.68548387096774188</v>
      </c>
      <c r="CV30" s="11">
        <f t="shared" si="2"/>
        <v>0.68548387096774188</v>
      </c>
      <c r="CW30" s="11">
        <f t="shared" si="2"/>
        <v>0.68548387096774188</v>
      </c>
      <c r="CX30" s="11">
        <f t="shared" si="2"/>
        <v>0.68548387096774188</v>
      </c>
    </row>
    <row r="31" spans="1:124" x14ac:dyDescent="0.2">
      <c r="A31" s="3" t="s">
        <v>16</v>
      </c>
      <c r="B31" s="11">
        <f t="shared" ref="B31:BM31" si="3">$B$18+($H$15-$B$18-$I$14)*EXP(-$C$15*$E$15*B$28)+$I$14*EXP(-$B$15*$E$15*B$28)</f>
        <v>16.170000000000002</v>
      </c>
      <c r="C31" s="11">
        <f t="shared" si="3"/>
        <v>16.110644972329386</v>
      </c>
      <c r="D31" s="11">
        <f t="shared" si="3"/>
        <v>16.0233368132306</v>
      </c>
      <c r="E31" s="11">
        <f t="shared" si="3"/>
        <v>15.935891541000718</v>
      </c>
      <c r="F31" s="11">
        <f t="shared" si="3"/>
        <v>15.850092710128344</v>
      </c>
      <c r="G31" s="11">
        <f t="shared" si="3"/>
        <v>15.766023350263209</v>
      </c>
      <c r="H31" s="11">
        <f t="shared" si="3"/>
        <v>15.683656040956894</v>
      </c>
      <c r="I31" s="11">
        <f t="shared" si="3"/>
        <v>15.602956809072213</v>
      </c>
      <c r="J31" s="11">
        <f t="shared" si="3"/>
        <v>15.523891904992325</v>
      </c>
      <c r="K31" s="11">
        <f t="shared" si="3"/>
        <v>15.446428232246006</v>
      </c>
      <c r="L31" s="11">
        <f t="shared" si="3"/>
        <v>15.370533362651814</v>
      </c>
      <c r="M31" s="11">
        <f t="shared" si="3"/>
        <v>15.296175524637915</v>
      </c>
      <c r="N31" s="11">
        <f t="shared" si="3"/>
        <v>15.223323590065513</v>
      </c>
      <c r="O31" s="11">
        <f t="shared" si="3"/>
        <v>15.151947061205881</v>
      </c>
      <c r="P31" s="11">
        <f t="shared" si="3"/>
        <v>15.08201605797375</v>
      </c>
      <c r="Q31" s="11">
        <f t="shared" si="3"/>
        <v>15.013501305418751</v>
      </c>
      <c r="R31" s="11">
        <f t="shared" si="3"/>
        <v>14.946374121470164</v>
      </c>
      <c r="S31" s="11">
        <f t="shared" si="3"/>
        <v>14.880606404929839</v>
      </c>
      <c r="T31" s="11">
        <f t="shared" si="3"/>
        <v>14.816170623708311</v>
      </c>
      <c r="U31" s="11">
        <f t="shared" si="3"/>
        <v>14.753039803299139</v>
      </c>
      <c r="V31" s="11">
        <f t="shared" si="3"/>
        <v>14.69118751548667</v>
      </c>
      <c r="W31" s="11">
        <f t="shared" si="3"/>
        <v>14.6305878672825</v>
      </c>
      <c r="X31" s="11">
        <f t="shared" si="3"/>
        <v>14.571215490085988</v>
      </c>
      <c r="Y31" s="11">
        <f t="shared" si="3"/>
        <v>14.513045529064295</v>
      </c>
      <c r="Z31" s="11">
        <f t="shared" si="3"/>
        <v>14.456053632747498</v>
      </c>
      <c r="AA31" s="11">
        <f t="shared" si="3"/>
        <v>14.400215942834432</v>
      </c>
      <c r="AB31" s="11">
        <f t="shared" si="3"/>
        <v>14.345509084204972</v>
      </c>
      <c r="AC31" s="11">
        <f t="shared" si="3"/>
        <v>14.291910155134605</v>
      </c>
      <c r="AD31" s="11">
        <f t="shared" si="3"/>
        <v>14.239396717707159</v>
      </c>
      <c r="AE31" s="11">
        <f t="shared" si="3"/>
        <v>14.187946788421707</v>
      </c>
      <c r="AF31" s="11">
        <f t="shared" si="3"/>
        <v>14.137538828989697</v>
      </c>
      <c r="AG31" s="11">
        <f t="shared" si="3"/>
        <v>14.088151737318469</v>
      </c>
      <c r="AH31" s="11">
        <f t="shared" si="3"/>
        <v>14.039764838677343</v>
      </c>
      <c r="AI31" s="11">
        <f t="shared" si="3"/>
        <v>13.992357877042661</v>
      </c>
      <c r="AJ31" s="11">
        <f t="shared" si="3"/>
        <v>13.945911006618068</v>
      </c>
      <c r="AK31" s="11">
        <f t="shared" si="3"/>
        <v>13.900404783526554</v>
      </c>
      <c r="AL31" s="11">
        <f t="shared" si="3"/>
        <v>13.855820157670717</v>
      </c>
      <c r="AM31" s="11">
        <f t="shared" si="3"/>
        <v>13.812138464757922</v>
      </c>
      <c r="AN31" s="11">
        <f t="shared" si="3"/>
        <v>13.769341418486912</v>
      </c>
      <c r="AO31" s="11">
        <f t="shared" si="3"/>
        <v>13.727411102892702</v>
      </c>
      <c r="AP31" s="11">
        <f t="shared" si="3"/>
        <v>13.686329964846475</v>
      </c>
      <c r="AQ31" s="11">
        <f t="shared" si="3"/>
        <v>13.646080806707392</v>
      </c>
      <c r="AR31" s="11">
        <f t="shared" si="3"/>
        <v>13.606646779123196</v>
      </c>
      <c r="AS31" s="11">
        <f t="shared" si="3"/>
        <v>13.568011373976644</v>
      </c>
      <c r="AT31" s="11">
        <f t="shared" si="3"/>
        <v>13.530158417474773</v>
      </c>
      <c r="AU31" s="11">
        <f t="shared" si="3"/>
        <v>13.493072063378126</v>
      </c>
      <c r="AV31" s="11">
        <f t="shared" si="3"/>
        <v>13.456736786367092</v>
      </c>
      <c r="AW31" s="11">
        <f t="shared" si="3"/>
        <v>13.421137375542619</v>
      </c>
      <c r="AX31" s="11">
        <f t="shared" si="3"/>
        <v>13.386258928058517</v>
      </c>
      <c r="AY31" s="11">
        <f t="shared" si="3"/>
        <v>13.352086842882741</v>
      </c>
      <c r="AZ31" s="11">
        <f t="shared" si="3"/>
        <v>13.318606814685022</v>
      </c>
      <c r="BA31" s="11">
        <f t="shared" si="3"/>
        <v>13.285804827848272</v>
      </c>
      <c r="BB31" s="11">
        <f t="shared" si="3"/>
        <v>13.253667150601286</v>
      </c>
      <c r="BC31" s="11">
        <f t="shared" si="3"/>
        <v>13.222180329270259</v>
      </c>
      <c r="BD31" s="11">
        <f t="shared" si="3"/>
        <v>13.191331182646724</v>
      </c>
      <c r="BE31" s="11">
        <f t="shared" si="3"/>
        <v>13.161106796469564</v>
      </c>
      <c r="BF31" s="11">
        <f t="shared" si="3"/>
        <v>13.131494518018746</v>
      </c>
      <c r="BG31" s="11">
        <f t="shared" si="3"/>
        <v>13.102481950818579</v>
      </c>
      <c r="BH31" s="11">
        <f t="shared" si="3"/>
        <v>13.074056949448206</v>
      </c>
      <c r="BI31" s="11">
        <f t="shared" si="3"/>
        <v>13.046207614457233</v>
      </c>
      <c r="BJ31" s="11">
        <f t="shared" si="3"/>
        <v>13.018922287384287</v>
      </c>
      <c r="BK31" s="11">
        <f t="shared" si="3"/>
        <v>12.992189545876498</v>
      </c>
      <c r="BL31" s="11">
        <f t="shared" si="3"/>
        <v>12.965998198907785</v>
      </c>
      <c r="BM31" s="11">
        <f t="shared" si="3"/>
        <v>12.940337282094012</v>
      </c>
      <c r="BN31" s="11">
        <f t="shared" ref="BN31:CX31" si="4">$B$18+($H$15-$B$18-$I$14)*EXP(-$C$15*$E$15*BN$28)+$I$14*EXP(-$B$15*$E$15*BN$28)</f>
        <v>12.915196053103003</v>
      </c>
      <c r="BO31" s="11">
        <f t="shared" si="4"/>
        <v>12.89056398715752</v>
      </c>
      <c r="BP31" s="11">
        <f t="shared" si="4"/>
        <v>12.866430772629323</v>
      </c>
      <c r="BQ31" s="11">
        <f t="shared" si="4"/>
        <v>12.842786306722441</v>
      </c>
      <c r="BR31" s="11">
        <f t="shared" si="4"/>
        <v>12.819620691243887</v>
      </c>
      <c r="BS31" s="11">
        <f t="shared" si="4"/>
        <v>12.796924228460011</v>
      </c>
      <c r="BT31" s="11">
        <f t="shared" si="4"/>
        <v>12.774687417036766</v>
      </c>
      <c r="BU31" s="11">
        <f t="shared" si="4"/>
        <v>12.752900948062221</v>
      </c>
      <c r="BV31" s="11">
        <f t="shared" si="4"/>
        <v>12.731555701149587</v>
      </c>
      <c r="BW31" s="11">
        <f t="shared" si="4"/>
        <v>12.710642740619191</v>
      </c>
      <c r="BX31" s="11">
        <f t="shared" si="4"/>
        <v>12.690153311757772</v>
      </c>
      <c r="BY31" s="11">
        <f t="shared" si="4"/>
        <v>12.670078837153518</v>
      </c>
      <c r="BZ31" s="11">
        <f t="shared" si="4"/>
        <v>12.650410913105345</v>
      </c>
      <c r="CA31" s="11">
        <f t="shared" si="4"/>
        <v>12.631141306104887</v>
      </c>
      <c r="CB31" s="11">
        <f t="shared" si="4"/>
        <v>12.612261949389724</v>
      </c>
      <c r="CC31" s="11">
        <f t="shared" si="4"/>
        <v>12.593764939566441</v>
      </c>
      <c r="CD31" s="11">
        <f t="shared" si="4"/>
        <v>12.575642533302043</v>
      </c>
      <c r="CE31" s="11">
        <f t="shared" si="4"/>
        <v>12.557887144082404</v>
      </c>
      <c r="CF31" s="11">
        <f t="shared" si="4"/>
        <v>12.540491339036347</v>
      </c>
      <c r="CG31" s="11">
        <f t="shared" si="4"/>
        <v>12.523447835824056</v>
      </c>
      <c r="CH31" s="11">
        <f t="shared" si="4"/>
        <v>12.506749499588492</v>
      </c>
      <c r="CI31" s="11">
        <f t="shared" si="4"/>
        <v>12.490389339968559</v>
      </c>
      <c r="CJ31" s="11">
        <f t="shared" si="4"/>
        <v>12.474360508172747</v>
      </c>
      <c r="CK31" s="11">
        <f t="shared" si="4"/>
        <v>12.458656294112068</v>
      </c>
      <c r="CL31" s="11">
        <f t="shared" si="4"/>
        <v>12.443270123591008</v>
      </c>
      <c r="CM31" s="11">
        <f t="shared" si="4"/>
        <v>12.428195555555424</v>
      </c>
      <c r="CN31" s="11">
        <f t="shared" si="4"/>
        <v>12.413426279396136</v>
      </c>
      <c r="CO31" s="11">
        <f t="shared" si="4"/>
        <v>12.39895611230714</v>
      </c>
      <c r="CP31" s="11">
        <f t="shared" si="4"/>
        <v>12.384778996697328</v>
      </c>
      <c r="CQ31" s="11">
        <f t="shared" si="4"/>
        <v>12.370888997654621</v>
      </c>
      <c r="CR31" s="11">
        <f t="shared" si="4"/>
        <v>12.357280300461456</v>
      </c>
      <c r="CS31" s="11">
        <f t="shared" si="4"/>
        <v>12.3439472081606</v>
      </c>
      <c r="CT31" s="11">
        <f t="shared" si="4"/>
        <v>12.330884139170243</v>
      </c>
      <c r="CU31" s="11">
        <f t="shared" si="4"/>
        <v>12.318085624947415</v>
      </c>
      <c r="CV31" s="11">
        <f t="shared" si="4"/>
        <v>12.305546307698698</v>
      </c>
      <c r="CW31" s="11">
        <f t="shared" si="4"/>
        <v>12.293260938137323</v>
      </c>
      <c r="CX31" s="11">
        <f t="shared" si="4"/>
        <v>12.281224373285674</v>
      </c>
    </row>
    <row r="32" spans="1:124" x14ac:dyDescent="0.2">
      <c r="A32" s="3" t="s">
        <v>17</v>
      </c>
      <c r="B32" s="11">
        <f t="shared" ref="B32:BM32" si="5">B30+B31</f>
        <v>17.12</v>
      </c>
      <c r="C32" s="11">
        <f t="shared" si="5"/>
        <v>16.813414934972577</v>
      </c>
      <c r="D32" s="11">
        <f t="shared" si="5"/>
        <v>16.70995032784807</v>
      </c>
      <c r="E32" s="11">
        <f t="shared" si="5"/>
        <v>16.621449234021433</v>
      </c>
      <c r="F32" s="11">
        <f t="shared" si="5"/>
        <v>16.535581405356822</v>
      </c>
      <c r="G32" s="11">
        <f t="shared" si="5"/>
        <v>16.451507536495708</v>
      </c>
      <c r="H32" s="11">
        <f t="shared" si="5"/>
        <v>16.369139932527144</v>
      </c>
      <c r="I32" s="11">
        <f t="shared" si="5"/>
        <v>16.288440681386327</v>
      </c>
      <c r="J32" s="11">
        <f t="shared" si="5"/>
        <v>16.209375776048052</v>
      </c>
      <c r="K32" s="11">
        <f t="shared" si="5"/>
        <v>16.131912103219499</v>
      </c>
      <c r="L32" s="11">
        <f t="shared" si="5"/>
        <v>16.056017233619933</v>
      </c>
      <c r="M32" s="11">
        <f t="shared" si="5"/>
        <v>15.981659395605682</v>
      </c>
      <c r="N32" s="11">
        <f t="shared" si="5"/>
        <v>15.908807461033257</v>
      </c>
      <c r="O32" s="11">
        <f t="shared" si="5"/>
        <v>15.837430932173623</v>
      </c>
      <c r="P32" s="11">
        <f t="shared" si="5"/>
        <v>15.767499928941492</v>
      </c>
      <c r="Q32" s="11">
        <f t="shared" si="5"/>
        <v>15.698985176386493</v>
      </c>
      <c r="R32" s="11">
        <f t="shared" si="5"/>
        <v>15.631857992437906</v>
      </c>
      <c r="S32" s="11">
        <f t="shared" si="5"/>
        <v>15.566090275897581</v>
      </c>
      <c r="T32" s="11">
        <f t="shared" si="5"/>
        <v>15.501654494676053</v>
      </c>
      <c r="U32" s="11">
        <f t="shared" si="5"/>
        <v>15.438523674266881</v>
      </c>
      <c r="V32" s="11">
        <f t="shared" si="5"/>
        <v>15.376671386454412</v>
      </c>
      <c r="W32" s="11">
        <f t="shared" si="5"/>
        <v>15.316071738250242</v>
      </c>
      <c r="X32" s="11">
        <f t="shared" si="5"/>
        <v>15.25669936105373</v>
      </c>
      <c r="Y32" s="11">
        <f t="shared" si="5"/>
        <v>15.198529400032037</v>
      </c>
      <c r="Z32" s="11">
        <f t="shared" si="5"/>
        <v>15.14153750371524</v>
      </c>
      <c r="AA32" s="11">
        <f t="shared" si="5"/>
        <v>15.085699813802174</v>
      </c>
      <c r="AB32" s="11">
        <f t="shared" si="5"/>
        <v>15.030992955172714</v>
      </c>
      <c r="AC32" s="11">
        <f t="shared" si="5"/>
        <v>14.977394026102347</v>
      </c>
      <c r="AD32" s="11">
        <f t="shared" si="5"/>
        <v>14.924880588674901</v>
      </c>
      <c r="AE32" s="11">
        <f t="shared" si="5"/>
        <v>14.873430659389449</v>
      </c>
      <c r="AF32" s="11">
        <f t="shared" si="5"/>
        <v>14.823022699957439</v>
      </c>
      <c r="AG32" s="11">
        <f t="shared" si="5"/>
        <v>14.773635608286211</v>
      </c>
      <c r="AH32" s="11">
        <f t="shared" si="5"/>
        <v>14.725248709645085</v>
      </c>
      <c r="AI32" s="11">
        <f t="shared" si="5"/>
        <v>14.677841748010403</v>
      </c>
      <c r="AJ32" s="11">
        <f t="shared" si="5"/>
        <v>14.63139487758581</v>
      </c>
      <c r="AK32" s="11">
        <f t="shared" si="5"/>
        <v>14.585888654494296</v>
      </c>
      <c r="AL32" s="11">
        <f t="shared" si="5"/>
        <v>14.541304028638459</v>
      </c>
      <c r="AM32" s="11">
        <f t="shared" si="5"/>
        <v>14.497622335725664</v>
      </c>
      <c r="AN32" s="11">
        <f t="shared" si="5"/>
        <v>14.454825289454654</v>
      </c>
      <c r="AO32" s="11">
        <f t="shared" si="5"/>
        <v>14.412894973860444</v>
      </c>
      <c r="AP32" s="11">
        <f t="shared" si="5"/>
        <v>14.371813835814217</v>
      </c>
      <c r="AQ32" s="11">
        <f t="shared" si="5"/>
        <v>14.331564677675134</v>
      </c>
      <c r="AR32" s="11">
        <f t="shared" si="5"/>
        <v>14.292130650090938</v>
      </c>
      <c r="AS32" s="11">
        <f t="shared" si="5"/>
        <v>14.253495244944386</v>
      </c>
      <c r="AT32" s="11">
        <f t="shared" si="5"/>
        <v>14.215642288442515</v>
      </c>
      <c r="AU32" s="11">
        <f t="shared" si="5"/>
        <v>14.178555934345868</v>
      </c>
      <c r="AV32" s="11">
        <f t="shared" si="5"/>
        <v>14.142220657334834</v>
      </c>
      <c r="AW32" s="11">
        <f t="shared" si="5"/>
        <v>14.106621246510361</v>
      </c>
      <c r="AX32" s="11">
        <f t="shared" si="5"/>
        <v>14.071742799026259</v>
      </c>
      <c r="AY32" s="11">
        <f t="shared" si="5"/>
        <v>14.037570713850483</v>
      </c>
      <c r="AZ32" s="11">
        <f t="shared" si="5"/>
        <v>14.004090685652764</v>
      </c>
      <c r="BA32" s="11">
        <f t="shared" si="5"/>
        <v>13.971288698816014</v>
      </c>
      <c r="BB32" s="11">
        <f t="shared" si="5"/>
        <v>13.939151021569028</v>
      </c>
      <c r="BC32" s="11">
        <f t="shared" si="5"/>
        <v>13.907664200238001</v>
      </c>
      <c r="BD32" s="11">
        <f t="shared" si="5"/>
        <v>13.876815053614466</v>
      </c>
      <c r="BE32" s="11">
        <f t="shared" si="5"/>
        <v>13.846590667437306</v>
      </c>
      <c r="BF32" s="11">
        <f t="shared" si="5"/>
        <v>13.816978388986488</v>
      </c>
      <c r="BG32" s="11">
        <f t="shared" si="5"/>
        <v>13.787965821786321</v>
      </c>
      <c r="BH32" s="11">
        <f t="shared" si="5"/>
        <v>13.759540820415948</v>
      </c>
      <c r="BI32" s="11">
        <f t="shared" si="5"/>
        <v>13.731691485424975</v>
      </c>
      <c r="BJ32" s="11">
        <f t="shared" si="5"/>
        <v>13.704406158352029</v>
      </c>
      <c r="BK32" s="11">
        <f t="shared" si="5"/>
        <v>13.67767341684424</v>
      </c>
      <c r="BL32" s="11">
        <f t="shared" si="5"/>
        <v>13.651482069875527</v>
      </c>
      <c r="BM32" s="11">
        <f t="shared" si="5"/>
        <v>13.625821153061754</v>
      </c>
      <c r="BN32" s="11">
        <f t="shared" ref="BN32:CS32" si="6">BN30+BN31</f>
        <v>13.600679924070745</v>
      </c>
      <c r="BO32" s="11">
        <f t="shared" si="6"/>
        <v>13.576047858125262</v>
      </c>
      <c r="BP32" s="11">
        <f t="shared" si="6"/>
        <v>13.551914643597065</v>
      </c>
      <c r="BQ32" s="11">
        <f t="shared" si="6"/>
        <v>13.528270177690183</v>
      </c>
      <c r="BR32" s="11">
        <f t="shared" si="6"/>
        <v>13.505104562211629</v>
      </c>
      <c r="BS32" s="11">
        <f t="shared" si="6"/>
        <v>13.482408099427753</v>
      </c>
      <c r="BT32" s="11">
        <f t="shared" si="6"/>
        <v>13.460171288004508</v>
      </c>
      <c r="BU32" s="11">
        <f t="shared" si="6"/>
        <v>13.438384819029963</v>
      </c>
      <c r="BV32" s="11">
        <f t="shared" si="6"/>
        <v>13.417039572117329</v>
      </c>
      <c r="BW32" s="11">
        <f t="shared" si="6"/>
        <v>13.396126611586933</v>
      </c>
      <c r="BX32" s="11">
        <f t="shared" si="6"/>
        <v>13.375637182725514</v>
      </c>
      <c r="BY32" s="11">
        <f t="shared" si="6"/>
        <v>13.35556270812126</v>
      </c>
      <c r="BZ32" s="11">
        <f t="shared" si="6"/>
        <v>13.335894784073087</v>
      </c>
      <c r="CA32" s="11">
        <f t="shared" si="6"/>
        <v>13.316625177072629</v>
      </c>
      <c r="CB32" s="11">
        <f t="shared" si="6"/>
        <v>13.297745820357466</v>
      </c>
      <c r="CC32" s="11">
        <f t="shared" si="6"/>
        <v>13.279248810534183</v>
      </c>
      <c r="CD32" s="11">
        <f t="shared" si="6"/>
        <v>13.261126404269785</v>
      </c>
      <c r="CE32" s="11">
        <f t="shared" si="6"/>
        <v>13.243371015050146</v>
      </c>
      <c r="CF32" s="11">
        <f t="shared" si="6"/>
        <v>13.225975210004089</v>
      </c>
      <c r="CG32" s="11">
        <f t="shared" si="6"/>
        <v>13.208931706791798</v>
      </c>
      <c r="CH32" s="11">
        <f t="shared" si="6"/>
        <v>13.192233370556234</v>
      </c>
      <c r="CI32" s="11">
        <f t="shared" si="6"/>
        <v>13.175873210936301</v>
      </c>
      <c r="CJ32" s="11">
        <f t="shared" si="6"/>
        <v>13.159844379140489</v>
      </c>
      <c r="CK32" s="11">
        <f t="shared" si="6"/>
        <v>13.14414016507981</v>
      </c>
      <c r="CL32" s="11">
        <f t="shared" si="6"/>
        <v>13.12875399455875</v>
      </c>
      <c r="CM32" s="11">
        <f t="shared" si="6"/>
        <v>13.113679426523166</v>
      </c>
      <c r="CN32" s="11">
        <f t="shared" si="6"/>
        <v>13.098910150363878</v>
      </c>
      <c r="CO32" s="11">
        <f t="shared" si="6"/>
        <v>13.084439983274882</v>
      </c>
      <c r="CP32" s="11">
        <f t="shared" si="6"/>
        <v>13.07026286766507</v>
      </c>
      <c r="CQ32" s="11">
        <f t="shared" si="6"/>
        <v>13.056372868622363</v>
      </c>
      <c r="CR32" s="11">
        <f t="shared" si="6"/>
        <v>13.042764171429198</v>
      </c>
      <c r="CS32" s="11">
        <f t="shared" si="6"/>
        <v>13.029431079128342</v>
      </c>
      <c r="CT32" s="11">
        <f>CT30+CT31</f>
        <v>13.016368010137985</v>
      </c>
      <c r="CU32" s="11">
        <f>CU30+CU31</f>
        <v>13.003569495915157</v>
      </c>
      <c r="CV32" s="11">
        <f>CV30+CV31</f>
        <v>12.99103017866644</v>
      </c>
      <c r="CW32" s="11">
        <f>CW30+CW31</f>
        <v>12.978744809105065</v>
      </c>
      <c r="CX32" s="11">
        <f>CX30+CX31</f>
        <v>12.966708244253416</v>
      </c>
    </row>
    <row r="33" spans="1:41" x14ac:dyDescent="0.2">
      <c r="A33" s="3" t="s">
        <v>108</v>
      </c>
      <c r="B33" s="6">
        <f>$Q$14+B32</f>
        <v>34.260000000000005</v>
      </c>
      <c r="C33" s="6">
        <f t="shared" ref="C33:AF33" si="7">$Q$14+C32</f>
        <v>33.953414934972578</v>
      </c>
      <c r="D33" s="6">
        <f t="shared" si="7"/>
        <v>33.84995032784807</v>
      </c>
      <c r="E33" s="6">
        <f t="shared" si="7"/>
        <v>33.761449234021434</v>
      </c>
      <c r="F33" s="6">
        <f t="shared" si="7"/>
        <v>33.675581405356823</v>
      </c>
      <c r="G33" s="6">
        <f t="shared" si="7"/>
        <v>33.591507536495712</v>
      </c>
      <c r="H33" s="6">
        <f t="shared" si="7"/>
        <v>33.509139932527148</v>
      </c>
      <c r="I33" s="6">
        <f t="shared" si="7"/>
        <v>33.428440681386327</v>
      </c>
      <c r="J33" s="6">
        <f t="shared" si="7"/>
        <v>33.349375776048049</v>
      </c>
      <c r="K33" s="6">
        <f t="shared" si="7"/>
        <v>33.271912103219499</v>
      </c>
      <c r="L33" s="6">
        <f t="shared" si="7"/>
        <v>33.196017233619934</v>
      </c>
      <c r="M33" s="6">
        <f t="shared" si="7"/>
        <v>33.121659395605683</v>
      </c>
      <c r="N33" s="6">
        <f t="shared" si="7"/>
        <v>33.048807461033256</v>
      </c>
      <c r="O33" s="6">
        <f t="shared" si="7"/>
        <v>32.977430932173625</v>
      </c>
      <c r="P33" s="6">
        <f t="shared" si="7"/>
        <v>32.90749992894149</v>
      </c>
      <c r="Q33" s="6">
        <f t="shared" si="7"/>
        <v>32.838985176386494</v>
      </c>
      <c r="R33" s="6">
        <f t="shared" si="7"/>
        <v>32.771857992437909</v>
      </c>
      <c r="S33" s="6">
        <f t="shared" si="7"/>
        <v>32.70609027589758</v>
      </c>
      <c r="T33" s="6">
        <f t="shared" si="7"/>
        <v>32.641654494676054</v>
      </c>
      <c r="U33" s="6">
        <f t="shared" si="7"/>
        <v>32.578523674266883</v>
      </c>
      <c r="V33" s="6">
        <f t="shared" si="7"/>
        <v>32.516671386454412</v>
      </c>
      <c r="W33" s="6">
        <f t="shared" si="7"/>
        <v>32.456071738250245</v>
      </c>
      <c r="X33" s="6">
        <f t="shared" si="7"/>
        <v>32.396699361053734</v>
      </c>
      <c r="Y33" s="6">
        <f t="shared" si="7"/>
        <v>32.338529400032037</v>
      </c>
      <c r="Z33" s="6">
        <f t="shared" si="7"/>
        <v>32.281537503715242</v>
      </c>
      <c r="AA33" s="6">
        <f t="shared" si="7"/>
        <v>32.225699813802173</v>
      </c>
      <c r="AB33" s="6">
        <f t="shared" si="7"/>
        <v>32.170992955172714</v>
      </c>
      <c r="AC33" s="6">
        <f t="shared" si="7"/>
        <v>32.117394026102346</v>
      </c>
      <c r="AD33" s="6">
        <f t="shared" si="7"/>
        <v>32.064880588674903</v>
      </c>
      <c r="AE33" s="6">
        <f t="shared" si="7"/>
        <v>32.013430659389449</v>
      </c>
      <c r="AF33" s="6">
        <f t="shared" si="7"/>
        <v>31.963022699957442</v>
      </c>
    </row>
    <row r="34" spans="1:41" x14ac:dyDescent="0.2">
      <c r="A34" s="3" t="s">
        <v>62</v>
      </c>
      <c r="B34" s="6">
        <f>B31+$Q$14</f>
        <v>33.31</v>
      </c>
      <c r="C34" s="6">
        <f t="shared" ref="C34:AF34" si="8">C31+$Q$14</f>
        <v>33.250644972329383</v>
      </c>
      <c r="D34" s="6">
        <f t="shared" si="8"/>
        <v>33.1633368132306</v>
      </c>
      <c r="E34" s="6">
        <f t="shared" si="8"/>
        <v>33.075891541000715</v>
      </c>
      <c r="F34" s="6">
        <f t="shared" si="8"/>
        <v>32.990092710128344</v>
      </c>
      <c r="G34" s="6">
        <f t="shared" si="8"/>
        <v>32.906023350263212</v>
      </c>
      <c r="H34" s="6">
        <f t="shared" si="8"/>
        <v>32.823656040956891</v>
      </c>
      <c r="I34" s="6">
        <f t="shared" si="8"/>
        <v>32.742956809072211</v>
      </c>
      <c r="J34" s="6">
        <f t="shared" si="8"/>
        <v>32.663891904992326</v>
      </c>
      <c r="K34" s="6">
        <f t="shared" si="8"/>
        <v>32.586428232246007</v>
      </c>
      <c r="L34" s="6">
        <f t="shared" si="8"/>
        <v>32.510533362651813</v>
      </c>
      <c r="M34" s="6">
        <f t="shared" si="8"/>
        <v>32.436175524637918</v>
      </c>
      <c r="N34" s="6">
        <f t="shared" si="8"/>
        <v>32.363323590065512</v>
      </c>
      <c r="O34" s="6">
        <f t="shared" si="8"/>
        <v>32.291947061205882</v>
      </c>
      <c r="P34" s="6">
        <f t="shared" si="8"/>
        <v>32.222016057973747</v>
      </c>
      <c r="Q34" s="6">
        <f t="shared" si="8"/>
        <v>32.15350130541875</v>
      </c>
      <c r="R34" s="6">
        <f t="shared" si="8"/>
        <v>32.086374121470165</v>
      </c>
      <c r="S34" s="6">
        <f t="shared" si="8"/>
        <v>32.020606404929836</v>
      </c>
      <c r="T34" s="6">
        <f t="shared" si="8"/>
        <v>31.95617062370831</v>
      </c>
      <c r="U34" s="6">
        <f t="shared" si="8"/>
        <v>31.893039803299139</v>
      </c>
      <c r="V34" s="6">
        <f t="shared" si="8"/>
        <v>31.831187515486668</v>
      </c>
      <c r="W34" s="6">
        <f t="shared" si="8"/>
        <v>31.770587867282501</v>
      </c>
      <c r="X34" s="6">
        <f t="shared" si="8"/>
        <v>31.711215490085991</v>
      </c>
      <c r="Y34" s="6">
        <f t="shared" si="8"/>
        <v>31.653045529064293</v>
      </c>
      <c r="Z34" s="6">
        <f t="shared" si="8"/>
        <v>31.596053632747498</v>
      </c>
      <c r="AA34" s="6">
        <f t="shared" si="8"/>
        <v>31.540215942834433</v>
      </c>
      <c r="AB34" s="6">
        <f t="shared" si="8"/>
        <v>31.485509084204971</v>
      </c>
      <c r="AC34" s="6">
        <f t="shared" si="8"/>
        <v>31.431910155134606</v>
      </c>
      <c r="AD34" s="6">
        <f t="shared" si="8"/>
        <v>31.379396717707159</v>
      </c>
      <c r="AE34" s="6">
        <f t="shared" si="8"/>
        <v>31.327946788421706</v>
      </c>
      <c r="AF34" s="6">
        <f t="shared" si="8"/>
        <v>31.277538828989698</v>
      </c>
      <c r="AG34" t="s">
        <v>30</v>
      </c>
    </row>
    <row r="35" spans="1:41" x14ac:dyDescent="0.2">
      <c r="A35" s="3" t="s">
        <v>21</v>
      </c>
      <c r="B35">
        <f t="shared" ref="B35:AF37" si="9">IF(ISBLANK(B23),"",(B30)^2)</f>
        <v>0.90249999999999997</v>
      </c>
      <c r="C35" t="str">
        <f t="shared" si="9"/>
        <v/>
      </c>
      <c r="D35" t="str">
        <f t="shared" si="9"/>
        <v/>
      </c>
      <c r="E35" t="str">
        <f t="shared" si="9"/>
        <v/>
      </c>
      <c r="F35" t="str">
        <f t="shared" si="9"/>
        <v/>
      </c>
      <c r="G35" t="str">
        <f t="shared" si="9"/>
        <v/>
      </c>
      <c r="H35" t="str">
        <f t="shared" si="9"/>
        <v/>
      </c>
      <c r="I35" t="str">
        <f t="shared" si="9"/>
        <v/>
      </c>
      <c r="J35" t="str">
        <f t="shared" si="9"/>
        <v/>
      </c>
      <c r="K35" t="str">
        <f t="shared" si="9"/>
        <v/>
      </c>
      <c r="L35" t="str">
        <f t="shared" si="9"/>
        <v/>
      </c>
      <c r="M35" t="str">
        <f t="shared" si="9"/>
        <v/>
      </c>
      <c r="N35" t="str">
        <f t="shared" si="9"/>
        <v/>
      </c>
      <c r="O35" t="str">
        <f t="shared" si="9"/>
        <v/>
      </c>
      <c r="P35" t="str">
        <f t="shared" si="9"/>
        <v/>
      </c>
      <c r="Q35" t="str">
        <f t="shared" si="9"/>
        <v/>
      </c>
      <c r="R35" t="str">
        <f t="shared" si="9"/>
        <v/>
      </c>
      <c r="S35" t="str">
        <f t="shared" si="9"/>
        <v/>
      </c>
      <c r="T35" t="str">
        <f t="shared" si="9"/>
        <v/>
      </c>
      <c r="U35" t="str">
        <f t="shared" si="9"/>
        <v/>
      </c>
      <c r="V35" t="str">
        <f t="shared" si="9"/>
        <v/>
      </c>
      <c r="W35" t="str">
        <f t="shared" si="9"/>
        <v/>
      </c>
      <c r="X35" t="str">
        <f t="shared" si="9"/>
        <v/>
      </c>
      <c r="Y35" t="str">
        <f t="shared" si="9"/>
        <v/>
      </c>
      <c r="Z35" t="str">
        <f t="shared" si="9"/>
        <v/>
      </c>
      <c r="AA35" t="str">
        <f t="shared" si="9"/>
        <v/>
      </c>
      <c r="AB35" t="str">
        <f t="shared" si="9"/>
        <v/>
      </c>
      <c r="AC35" t="str">
        <f t="shared" si="9"/>
        <v/>
      </c>
      <c r="AD35" t="str">
        <f t="shared" si="9"/>
        <v/>
      </c>
      <c r="AE35" t="str">
        <f t="shared" si="9"/>
        <v/>
      </c>
      <c r="AF35" t="str">
        <f t="shared" si="9"/>
        <v/>
      </c>
      <c r="AG35" s="12">
        <f>SUM(B35:AF35)</f>
        <v>0.90249999999999997</v>
      </c>
      <c r="AH35" s="3" t="s">
        <v>27</v>
      </c>
    </row>
    <row r="36" spans="1:41" x14ac:dyDescent="0.2">
      <c r="A36" s="3" t="s">
        <v>22</v>
      </c>
      <c r="B36">
        <f t="shared" si="9"/>
        <v>261.46890000000008</v>
      </c>
      <c r="C36" t="str">
        <f t="shared" si="9"/>
        <v/>
      </c>
      <c r="D36" t="str">
        <f t="shared" si="9"/>
        <v/>
      </c>
      <c r="E36" t="str">
        <f t="shared" si="9"/>
        <v/>
      </c>
      <c r="F36" t="str">
        <f t="shared" si="9"/>
        <v/>
      </c>
      <c r="G36" t="str">
        <f t="shared" si="9"/>
        <v/>
      </c>
      <c r="H36" t="str">
        <f t="shared" si="9"/>
        <v/>
      </c>
      <c r="I36" t="str">
        <f t="shared" si="9"/>
        <v/>
      </c>
      <c r="J36" t="str">
        <f t="shared" si="9"/>
        <v/>
      </c>
      <c r="K36" t="str">
        <f t="shared" si="9"/>
        <v/>
      </c>
      <c r="L36" t="str">
        <f t="shared" si="9"/>
        <v/>
      </c>
      <c r="M36" t="str">
        <f t="shared" si="9"/>
        <v/>
      </c>
      <c r="N36" t="str">
        <f t="shared" si="9"/>
        <v/>
      </c>
      <c r="O36" t="str">
        <f t="shared" si="9"/>
        <v/>
      </c>
      <c r="P36" t="str">
        <f t="shared" si="9"/>
        <v/>
      </c>
      <c r="Q36" t="str">
        <f t="shared" si="9"/>
        <v/>
      </c>
      <c r="R36" t="str">
        <f t="shared" si="9"/>
        <v/>
      </c>
      <c r="S36" t="str">
        <f t="shared" si="9"/>
        <v/>
      </c>
      <c r="T36" t="str">
        <f t="shared" si="9"/>
        <v/>
      </c>
      <c r="U36" t="str">
        <f t="shared" si="9"/>
        <v/>
      </c>
      <c r="V36" t="str">
        <f t="shared" si="9"/>
        <v/>
      </c>
      <c r="W36" t="str">
        <f t="shared" si="9"/>
        <v/>
      </c>
      <c r="X36" t="str">
        <f t="shared" si="9"/>
        <v/>
      </c>
      <c r="Y36" t="str">
        <f t="shared" si="9"/>
        <v/>
      </c>
      <c r="Z36" t="str">
        <f t="shared" si="9"/>
        <v/>
      </c>
      <c r="AA36" t="str">
        <f t="shared" si="9"/>
        <v/>
      </c>
      <c r="AB36" t="str">
        <f t="shared" si="9"/>
        <v/>
      </c>
      <c r="AC36" t="str">
        <f t="shared" si="9"/>
        <v/>
      </c>
      <c r="AD36" t="str">
        <f t="shared" si="9"/>
        <v/>
      </c>
      <c r="AE36" t="str">
        <f t="shared" si="9"/>
        <v/>
      </c>
      <c r="AF36" t="str">
        <f t="shared" si="9"/>
        <v/>
      </c>
      <c r="AG36" s="12">
        <f>SUM(B36:AF36)</f>
        <v>261.46890000000008</v>
      </c>
      <c r="AH36" s="3" t="s">
        <v>28</v>
      </c>
    </row>
    <row r="37" spans="1:41" x14ac:dyDescent="0.2">
      <c r="A37" s="3" t="s">
        <v>23</v>
      </c>
      <c r="B37">
        <f t="shared" si="9"/>
        <v>293.09440000000001</v>
      </c>
      <c r="C37" t="str">
        <f t="shared" si="9"/>
        <v/>
      </c>
      <c r="D37" t="str">
        <f t="shared" si="9"/>
        <v/>
      </c>
      <c r="E37" t="str">
        <f t="shared" si="9"/>
        <v/>
      </c>
      <c r="F37" t="str">
        <f t="shared" si="9"/>
        <v/>
      </c>
      <c r="G37" t="str">
        <f t="shared" si="9"/>
        <v/>
      </c>
      <c r="H37" t="str">
        <f t="shared" si="9"/>
        <v/>
      </c>
      <c r="I37" t="str">
        <f t="shared" si="9"/>
        <v/>
      </c>
      <c r="J37" t="str">
        <f t="shared" si="9"/>
        <v/>
      </c>
      <c r="K37" t="str">
        <f t="shared" si="9"/>
        <v/>
      </c>
      <c r="L37" t="str">
        <f t="shared" si="9"/>
        <v/>
      </c>
      <c r="M37" t="str">
        <f t="shared" si="9"/>
        <v/>
      </c>
      <c r="N37" t="str">
        <f t="shared" si="9"/>
        <v/>
      </c>
      <c r="O37" t="str">
        <f t="shared" si="9"/>
        <v/>
      </c>
      <c r="P37" t="str">
        <f t="shared" si="9"/>
        <v/>
      </c>
      <c r="Q37" t="str">
        <f t="shared" si="9"/>
        <v/>
      </c>
      <c r="R37" t="str">
        <f t="shared" si="9"/>
        <v/>
      </c>
      <c r="S37" t="str">
        <f t="shared" si="9"/>
        <v/>
      </c>
      <c r="T37" t="str">
        <f t="shared" si="9"/>
        <v/>
      </c>
      <c r="U37" t="str">
        <f t="shared" si="9"/>
        <v/>
      </c>
      <c r="V37" t="str">
        <f t="shared" si="9"/>
        <v/>
      </c>
      <c r="W37" t="str">
        <f t="shared" si="9"/>
        <v/>
      </c>
      <c r="X37" t="str">
        <f t="shared" si="9"/>
        <v/>
      </c>
      <c r="Y37" t="str">
        <f t="shared" si="9"/>
        <v/>
      </c>
      <c r="Z37" t="str">
        <f t="shared" si="9"/>
        <v/>
      </c>
      <c r="AA37" t="str">
        <f t="shared" si="9"/>
        <v/>
      </c>
      <c r="AB37" t="str">
        <f t="shared" si="9"/>
        <v/>
      </c>
      <c r="AC37" t="str">
        <f t="shared" si="9"/>
        <v/>
      </c>
      <c r="AD37" t="str">
        <f t="shared" si="9"/>
        <v/>
      </c>
      <c r="AE37" t="str">
        <f t="shared" si="9"/>
        <v/>
      </c>
      <c r="AF37" t="str">
        <f t="shared" si="9"/>
        <v/>
      </c>
      <c r="AG37" s="12">
        <f>SUM(B37:AF37)</f>
        <v>293.09440000000001</v>
      </c>
      <c r="AH37" s="3" t="s">
        <v>29</v>
      </c>
    </row>
    <row r="38" spans="1:41" x14ac:dyDescent="0.2">
      <c r="A38" s="3" t="s">
        <v>110</v>
      </c>
      <c r="B38">
        <f>$Q$14</f>
        <v>17.14</v>
      </c>
      <c r="C38">
        <f t="shared" ref="C38:AF38" si="10">$Q$14</f>
        <v>17.14</v>
      </c>
      <c r="D38">
        <f t="shared" si="10"/>
        <v>17.14</v>
      </c>
      <c r="E38">
        <f t="shared" si="10"/>
        <v>17.14</v>
      </c>
      <c r="F38">
        <f t="shared" si="10"/>
        <v>17.14</v>
      </c>
      <c r="G38">
        <f t="shared" si="10"/>
        <v>17.14</v>
      </c>
      <c r="H38">
        <f t="shared" si="10"/>
        <v>17.14</v>
      </c>
      <c r="I38">
        <f t="shared" si="10"/>
        <v>17.14</v>
      </c>
      <c r="J38">
        <f t="shared" si="10"/>
        <v>17.14</v>
      </c>
      <c r="K38">
        <f t="shared" si="10"/>
        <v>17.14</v>
      </c>
      <c r="L38">
        <f t="shared" si="10"/>
        <v>17.14</v>
      </c>
      <c r="M38">
        <f t="shared" si="10"/>
        <v>17.14</v>
      </c>
      <c r="N38">
        <f t="shared" si="10"/>
        <v>17.14</v>
      </c>
      <c r="O38">
        <f t="shared" si="10"/>
        <v>17.14</v>
      </c>
      <c r="P38">
        <f t="shared" si="10"/>
        <v>17.14</v>
      </c>
      <c r="Q38">
        <f t="shared" si="10"/>
        <v>17.14</v>
      </c>
      <c r="R38">
        <f t="shared" si="10"/>
        <v>17.14</v>
      </c>
      <c r="S38">
        <f t="shared" si="10"/>
        <v>17.14</v>
      </c>
      <c r="T38">
        <f t="shared" si="10"/>
        <v>17.14</v>
      </c>
      <c r="U38">
        <f t="shared" si="10"/>
        <v>17.14</v>
      </c>
      <c r="V38">
        <f t="shared" si="10"/>
        <v>17.14</v>
      </c>
      <c r="W38">
        <f t="shared" si="10"/>
        <v>17.14</v>
      </c>
      <c r="X38">
        <f t="shared" si="10"/>
        <v>17.14</v>
      </c>
      <c r="Y38">
        <f t="shared" si="10"/>
        <v>17.14</v>
      </c>
      <c r="Z38">
        <f t="shared" si="10"/>
        <v>17.14</v>
      </c>
      <c r="AA38">
        <f t="shared" si="10"/>
        <v>17.14</v>
      </c>
      <c r="AB38">
        <f t="shared" si="10"/>
        <v>17.14</v>
      </c>
      <c r="AC38">
        <f t="shared" si="10"/>
        <v>17.14</v>
      </c>
      <c r="AD38">
        <f t="shared" si="10"/>
        <v>17.14</v>
      </c>
      <c r="AE38">
        <f t="shared" si="10"/>
        <v>17.14</v>
      </c>
      <c r="AF38">
        <f t="shared" si="10"/>
        <v>17.14</v>
      </c>
      <c r="AG38" t="s">
        <v>31</v>
      </c>
      <c r="AL38" t="s">
        <v>35</v>
      </c>
      <c r="AO38" t="s">
        <v>36</v>
      </c>
    </row>
    <row r="39" spans="1:41" x14ac:dyDescent="0.2">
      <c r="A39" t="s">
        <v>24</v>
      </c>
      <c r="B39">
        <f t="shared" ref="B39:AF41" si="11">IF(ISBLANK(B23),"",(B30-B23)^2)</f>
        <v>9.0000000000000155E-6</v>
      </c>
      <c r="C39" t="str">
        <f t="shared" si="11"/>
        <v/>
      </c>
      <c r="D39" t="str">
        <f t="shared" si="11"/>
        <v/>
      </c>
      <c r="E39" t="str">
        <f t="shared" si="11"/>
        <v/>
      </c>
      <c r="F39" t="str">
        <f t="shared" si="11"/>
        <v/>
      </c>
      <c r="G39" t="str">
        <f t="shared" si="11"/>
        <v/>
      </c>
      <c r="H39" t="str">
        <f t="shared" si="11"/>
        <v/>
      </c>
      <c r="I39" t="str">
        <f t="shared" si="11"/>
        <v/>
      </c>
      <c r="J39" t="str">
        <f t="shared" si="11"/>
        <v/>
      </c>
      <c r="K39" t="str">
        <f t="shared" si="11"/>
        <v/>
      </c>
      <c r="L39" t="str">
        <f t="shared" si="11"/>
        <v/>
      </c>
      <c r="M39" t="str">
        <f t="shared" si="11"/>
        <v/>
      </c>
      <c r="N39" t="str">
        <f t="shared" si="11"/>
        <v/>
      </c>
      <c r="O39" t="str">
        <f t="shared" si="11"/>
        <v/>
      </c>
      <c r="P39" t="str">
        <f t="shared" si="11"/>
        <v/>
      </c>
      <c r="Q39" t="str">
        <f t="shared" si="11"/>
        <v/>
      </c>
      <c r="R39" t="str">
        <f t="shared" si="11"/>
        <v/>
      </c>
      <c r="S39" t="str">
        <f t="shared" si="11"/>
        <v/>
      </c>
      <c r="T39" t="str">
        <f t="shared" si="11"/>
        <v/>
      </c>
      <c r="U39" t="str">
        <f t="shared" si="11"/>
        <v/>
      </c>
      <c r="V39" t="str">
        <f t="shared" si="11"/>
        <v/>
      </c>
      <c r="W39" t="str">
        <f t="shared" si="11"/>
        <v/>
      </c>
      <c r="X39" t="str">
        <f t="shared" si="11"/>
        <v/>
      </c>
      <c r="Y39" t="str">
        <f t="shared" si="11"/>
        <v/>
      </c>
      <c r="Z39" t="str">
        <f t="shared" si="11"/>
        <v/>
      </c>
      <c r="AA39" t="str">
        <f t="shared" si="11"/>
        <v/>
      </c>
      <c r="AB39" t="str">
        <f t="shared" si="11"/>
        <v/>
      </c>
      <c r="AC39" t="str">
        <f t="shared" si="11"/>
        <v/>
      </c>
      <c r="AD39" t="str">
        <f t="shared" si="11"/>
        <v/>
      </c>
      <c r="AE39" t="str">
        <f t="shared" si="11"/>
        <v/>
      </c>
      <c r="AF39" t="str">
        <f t="shared" si="11"/>
        <v/>
      </c>
      <c r="AG39" s="12">
        <f>SUM(B39:AF39)</f>
        <v>9.0000000000000155E-6</v>
      </c>
      <c r="AH39" s="3" t="s">
        <v>27</v>
      </c>
      <c r="AL39" s="12">
        <f xml:space="preserve"> IF(AG39 &gt;0,AG39/COUNT(B39:AF39),"None")</f>
        <v>9.0000000000000155E-6</v>
      </c>
      <c r="AN39" s="12">
        <f>(SUM(B43:AF43)^2)/COUNT(B23:AF23)</f>
        <v>0.90249999999999997</v>
      </c>
      <c r="AO39" s="13" t="e">
        <f>IF(COUNT(B23:AF23)&gt;0,((AG35-AN39)-AG39)/(AG35-AN39),"")</f>
        <v>#DIV/0!</v>
      </c>
    </row>
    <row r="40" spans="1:41" x14ac:dyDescent="0.2">
      <c r="A40" t="s">
        <v>25</v>
      </c>
      <c r="B40">
        <f t="shared" si="11"/>
        <v>7.7283999999999864</v>
      </c>
      <c r="C40" t="str">
        <f t="shared" si="11"/>
        <v/>
      </c>
      <c r="D40" t="str">
        <f t="shared" si="11"/>
        <v/>
      </c>
      <c r="E40" t="str">
        <f t="shared" si="11"/>
        <v/>
      </c>
      <c r="F40" t="str">
        <f t="shared" si="11"/>
        <v/>
      </c>
      <c r="G40" t="str">
        <f t="shared" si="11"/>
        <v/>
      </c>
      <c r="H40" t="str">
        <f t="shared" si="11"/>
        <v/>
      </c>
      <c r="I40" t="str">
        <f t="shared" si="11"/>
        <v/>
      </c>
      <c r="J40" t="str">
        <f t="shared" si="11"/>
        <v/>
      </c>
      <c r="K40" t="str">
        <f t="shared" si="11"/>
        <v/>
      </c>
      <c r="L40" t="str">
        <f t="shared" si="11"/>
        <v/>
      </c>
      <c r="M40" t="str">
        <f t="shared" si="11"/>
        <v/>
      </c>
      <c r="N40" t="str">
        <f t="shared" si="11"/>
        <v/>
      </c>
      <c r="O40" t="str">
        <f t="shared" si="11"/>
        <v/>
      </c>
      <c r="P40" t="str">
        <f t="shared" si="11"/>
        <v/>
      </c>
      <c r="Q40" t="str">
        <f t="shared" si="11"/>
        <v/>
      </c>
      <c r="R40" t="str">
        <f t="shared" si="11"/>
        <v/>
      </c>
      <c r="S40" t="str">
        <f t="shared" si="11"/>
        <v/>
      </c>
      <c r="T40" t="str">
        <f t="shared" si="11"/>
        <v/>
      </c>
      <c r="U40" t="str">
        <f t="shared" si="11"/>
        <v/>
      </c>
      <c r="V40" t="str">
        <f t="shared" si="11"/>
        <v/>
      </c>
      <c r="W40" t="str">
        <f t="shared" si="11"/>
        <v/>
      </c>
      <c r="X40" t="str">
        <f t="shared" si="11"/>
        <v/>
      </c>
      <c r="Y40" t="str">
        <f t="shared" si="11"/>
        <v/>
      </c>
      <c r="Z40" t="str">
        <f t="shared" si="11"/>
        <v/>
      </c>
      <c r="AA40" t="str">
        <f t="shared" si="11"/>
        <v/>
      </c>
      <c r="AB40" t="str">
        <f t="shared" si="11"/>
        <v/>
      </c>
      <c r="AC40" t="str">
        <f t="shared" si="11"/>
        <v/>
      </c>
      <c r="AD40" t="str">
        <f t="shared" si="11"/>
        <v/>
      </c>
      <c r="AE40" t="str">
        <f t="shared" si="11"/>
        <v/>
      </c>
      <c r="AF40" t="str">
        <f t="shared" si="11"/>
        <v/>
      </c>
      <c r="AG40" s="12">
        <f>SUM(B40:AF40)</f>
        <v>7.7283999999999864</v>
      </c>
      <c r="AH40" s="3" t="s">
        <v>28</v>
      </c>
      <c r="AL40" s="12">
        <f xml:space="preserve"> IF(AG40 &gt;0,AG40/COUNT(B40:AF40),"None")</f>
        <v>7.7283999999999864</v>
      </c>
      <c r="AN40" s="12">
        <f>(SUM(B44:AF44)^2)/COUNT(B24:AF24)</f>
        <v>261.46890000000008</v>
      </c>
      <c r="AO40" s="13" t="e">
        <f>IF(COUNT(B24:AF24)&gt;0,((AG36-AN40)-AG40)/(AG36-AN40),"")</f>
        <v>#DIV/0!</v>
      </c>
    </row>
    <row r="41" spans="1:41" x14ac:dyDescent="0.2">
      <c r="A41" t="s">
        <v>26</v>
      </c>
      <c r="B41">
        <f t="shared" si="11"/>
        <v>1.0000000000003127E-4</v>
      </c>
      <c r="C41" t="str">
        <f t="shared" si="11"/>
        <v/>
      </c>
      <c r="D41" t="str">
        <f t="shared" si="11"/>
        <v/>
      </c>
      <c r="E41" t="str">
        <f t="shared" si="11"/>
        <v/>
      </c>
      <c r="F41" t="str">
        <f t="shared" si="11"/>
        <v/>
      </c>
      <c r="G41" t="str">
        <f t="shared" si="11"/>
        <v/>
      </c>
      <c r="H41" t="str">
        <f t="shared" si="11"/>
        <v/>
      </c>
      <c r="I41" t="str">
        <f t="shared" si="11"/>
        <v/>
      </c>
      <c r="J41" t="str">
        <f t="shared" si="11"/>
        <v/>
      </c>
      <c r="K41" t="str">
        <f t="shared" si="11"/>
        <v/>
      </c>
      <c r="L41" t="str">
        <f t="shared" si="11"/>
        <v/>
      </c>
      <c r="M41" t="str">
        <f t="shared" si="11"/>
        <v/>
      </c>
      <c r="N41" t="str">
        <f t="shared" si="11"/>
        <v/>
      </c>
      <c r="O41" t="str">
        <f t="shared" si="11"/>
        <v/>
      </c>
      <c r="P41" t="str">
        <f t="shared" si="11"/>
        <v/>
      </c>
      <c r="Q41" t="str">
        <f t="shared" si="11"/>
        <v/>
      </c>
      <c r="R41" t="str">
        <f t="shared" si="11"/>
        <v/>
      </c>
      <c r="S41" t="str">
        <f t="shared" si="11"/>
        <v/>
      </c>
      <c r="T41" t="str">
        <f t="shared" si="11"/>
        <v/>
      </c>
      <c r="U41" t="str">
        <f t="shared" si="11"/>
        <v/>
      </c>
      <c r="V41" t="str">
        <f t="shared" si="11"/>
        <v/>
      </c>
      <c r="W41" t="str">
        <f t="shared" si="11"/>
        <v/>
      </c>
      <c r="X41" t="str">
        <f t="shared" si="11"/>
        <v/>
      </c>
      <c r="Y41" t="str">
        <f t="shared" si="11"/>
        <v/>
      </c>
      <c r="Z41" t="str">
        <f t="shared" si="11"/>
        <v/>
      </c>
      <c r="AA41" t="str">
        <f t="shared" si="11"/>
        <v/>
      </c>
      <c r="AB41" t="str">
        <f t="shared" si="11"/>
        <v/>
      </c>
      <c r="AC41" t="str">
        <f t="shared" si="11"/>
        <v/>
      </c>
      <c r="AD41" t="str">
        <f t="shared" si="11"/>
        <v/>
      </c>
      <c r="AE41" t="str">
        <f t="shared" si="11"/>
        <v/>
      </c>
      <c r="AF41" t="str">
        <f t="shared" si="11"/>
        <v/>
      </c>
      <c r="AG41" s="12">
        <f>SUM(B41:AF41)</f>
        <v>1.0000000000003127E-4</v>
      </c>
      <c r="AH41" s="3" t="s">
        <v>29</v>
      </c>
      <c r="AL41" s="12">
        <f xml:space="preserve"> IF(AG41 &gt;0,AG41/COUNT(B41:AF41),"None")</f>
        <v>1.0000000000003127E-4</v>
      </c>
      <c r="AN41" s="12">
        <f>(SUM(B45:AF45)^2)/COUNT(B25:AF25)</f>
        <v>293.09440000000001</v>
      </c>
      <c r="AO41" s="13" t="e">
        <f>IF(COUNT(B25:AF25)&gt;0,((AG37-AN41)-AG41)/(AG37-AN41),"")</f>
        <v>#DIV/0!</v>
      </c>
    </row>
    <row r="43" spans="1:41" x14ac:dyDescent="0.2">
      <c r="A43" t="s">
        <v>27</v>
      </c>
      <c r="B43">
        <f t="shared" ref="B43:AF45" si="12">IF(ISBLANK(B23),"",B30)</f>
        <v>0.95</v>
      </c>
      <c r="C43" t="str">
        <f t="shared" si="12"/>
        <v/>
      </c>
      <c r="D43" t="str">
        <f t="shared" si="12"/>
        <v/>
      </c>
      <c r="E43" t="str">
        <f t="shared" si="12"/>
        <v/>
      </c>
      <c r="F43" t="str">
        <f t="shared" si="12"/>
        <v/>
      </c>
      <c r="G43" t="str">
        <f t="shared" si="12"/>
        <v/>
      </c>
      <c r="H43" t="str">
        <f t="shared" si="12"/>
        <v/>
      </c>
      <c r="I43" t="str">
        <f t="shared" si="12"/>
        <v/>
      </c>
      <c r="J43" t="str">
        <f t="shared" si="12"/>
        <v/>
      </c>
      <c r="K43" t="str">
        <f t="shared" si="12"/>
        <v/>
      </c>
      <c r="L43" t="str">
        <f t="shared" si="12"/>
        <v/>
      </c>
      <c r="M43" t="str">
        <f t="shared" si="12"/>
        <v/>
      </c>
      <c r="N43" t="str">
        <f t="shared" si="12"/>
        <v/>
      </c>
      <c r="O43" t="str">
        <f t="shared" si="12"/>
        <v/>
      </c>
      <c r="P43" t="str">
        <f t="shared" si="12"/>
        <v/>
      </c>
      <c r="Q43" t="str">
        <f t="shared" si="12"/>
        <v/>
      </c>
      <c r="R43" t="str">
        <f t="shared" si="12"/>
        <v/>
      </c>
      <c r="S43" t="str">
        <f t="shared" si="12"/>
        <v/>
      </c>
      <c r="T43" t="str">
        <f t="shared" si="12"/>
        <v/>
      </c>
      <c r="U43" t="str">
        <f t="shared" si="12"/>
        <v/>
      </c>
      <c r="V43" t="str">
        <f t="shared" si="12"/>
        <v/>
      </c>
      <c r="W43" t="str">
        <f t="shared" si="12"/>
        <v/>
      </c>
      <c r="X43" t="str">
        <f t="shared" si="12"/>
        <v/>
      </c>
      <c r="Y43" t="str">
        <f t="shared" si="12"/>
        <v/>
      </c>
      <c r="Z43" t="str">
        <f t="shared" si="12"/>
        <v/>
      </c>
      <c r="AA43" t="str">
        <f t="shared" si="12"/>
        <v/>
      </c>
      <c r="AB43" t="str">
        <f t="shared" si="12"/>
        <v/>
      </c>
      <c r="AC43" t="str">
        <f t="shared" si="12"/>
        <v/>
      </c>
      <c r="AD43" t="str">
        <f t="shared" si="12"/>
        <v/>
      </c>
      <c r="AE43" t="str">
        <f t="shared" si="12"/>
        <v/>
      </c>
      <c r="AF43" t="str">
        <f t="shared" si="12"/>
        <v/>
      </c>
    </row>
    <row r="44" spans="1:41" x14ac:dyDescent="0.2">
      <c r="A44" t="s">
        <v>28</v>
      </c>
      <c r="B44">
        <f t="shared" si="12"/>
        <v>16.170000000000002</v>
      </c>
      <c r="C44" t="str">
        <f t="shared" si="12"/>
        <v/>
      </c>
      <c r="D44" t="str">
        <f t="shared" si="12"/>
        <v/>
      </c>
      <c r="E44" t="str">
        <f t="shared" si="12"/>
        <v/>
      </c>
      <c r="F44" t="str">
        <f t="shared" si="12"/>
        <v/>
      </c>
      <c r="G44" t="str">
        <f t="shared" si="12"/>
        <v/>
      </c>
      <c r="H44" t="str">
        <f t="shared" si="12"/>
        <v/>
      </c>
      <c r="I44" t="str">
        <f t="shared" si="12"/>
        <v/>
      </c>
      <c r="J44" t="str">
        <f t="shared" si="12"/>
        <v/>
      </c>
      <c r="K44" t="str">
        <f t="shared" si="12"/>
        <v/>
      </c>
      <c r="L44" t="str">
        <f t="shared" si="12"/>
        <v/>
      </c>
      <c r="M44" t="str">
        <f t="shared" si="12"/>
        <v/>
      </c>
      <c r="N44" t="str">
        <f t="shared" si="12"/>
        <v/>
      </c>
      <c r="O44" t="str">
        <f t="shared" si="12"/>
        <v/>
      </c>
      <c r="P44" t="str">
        <f t="shared" si="12"/>
        <v/>
      </c>
      <c r="Q44" t="str">
        <f t="shared" si="12"/>
        <v/>
      </c>
      <c r="R44" t="str">
        <f t="shared" si="12"/>
        <v/>
      </c>
      <c r="S44" t="str">
        <f t="shared" si="12"/>
        <v/>
      </c>
      <c r="T44" t="str">
        <f t="shared" si="12"/>
        <v/>
      </c>
      <c r="U44" t="str">
        <f t="shared" si="12"/>
        <v/>
      </c>
      <c r="V44" t="str">
        <f t="shared" si="12"/>
        <v/>
      </c>
      <c r="W44" t="str">
        <f t="shared" si="12"/>
        <v/>
      </c>
      <c r="X44" t="str">
        <f t="shared" si="12"/>
        <v/>
      </c>
      <c r="Y44" t="str">
        <f t="shared" si="12"/>
        <v/>
      </c>
      <c r="Z44" t="str">
        <f t="shared" si="12"/>
        <v/>
      </c>
      <c r="AA44" t="str">
        <f t="shared" si="12"/>
        <v/>
      </c>
      <c r="AB44" t="str">
        <f t="shared" si="12"/>
        <v/>
      </c>
      <c r="AC44" t="str">
        <f t="shared" si="12"/>
        <v/>
      </c>
      <c r="AD44" t="str">
        <f t="shared" si="12"/>
        <v/>
      </c>
      <c r="AE44" t="str">
        <f t="shared" si="12"/>
        <v/>
      </c>
      <c r="AF44" t="str">
        <f t="shared" si="12"/>
        <v/>
      </c>
    </row>
    <row r="45" spans="1:41" x14ac:dyDescent="0.2">
      <c r="A45" t="s">
        <v>29</v>
      </c>
      <c r="B45">
        <f t="shared" si="12"/>
        <v>17.12</v>
      </c>
      <c r="C45" t="str">
        <f t="shared" si="12"/>
        <v/>
      </c>
      <c r="D45" t="str">
        <f t="shared" si="12"/>
        <v/>
      </c>
      <c r="E45" t="str">
        <f t="shared" si="12"/>
        <v/>
      </c>
      <c r="F45" t="str">
        <f t="shared" si="12"/>
        <v/>
      </c>
      <c r="G45" t="str">
        <f t="shared" si="12"/>
        <v/>
      </c>
      <c r="H45" t="str">
        <f t="shared" si="12"/>
        <v/>
      </c>
      <c r="I45" t="str">
        <f t="shared" si="12"/>
        <v/>
      </c>
      <c r="J45" t="str">
        <f t="shared" si="12"/>
        <v/>
      </c>
      <c r="K45" t="str">
        <f t="shared" si="12"/>
        <v/>
      </c>
      <c r="L45" t="str">
        <f t="shared" si="12"/>
        <v/>
      </c>
      <c r="M45" t="str">
        <f t="shared" si="12"/>
        <v/>
      </c>
      <c r="N45" t="str">
        <f t="shared" si="12"/>
        <v/>
      </c>
      <c r="O45" t="str">
        <f t="shared" si="12"/>
        <v/>
      </c>
      <c r="P45" t="str">
        <f t="shared" si="12"/>
        <v/>
      </c>
      <c r="Q45" t="str">
        <f t="shared" si="12"/>
        <v/>
      </c>
      <c r="R45" t="str">
        <f t="shared" si="12"/>
        <v/>
      </c>
      <c r="S45" t="str">
        <f t="shared" si="12"/>
        <v/>
      </c>
      <c r="T45" t="str">
        <f t="shared" si="12"/>
        <v/>
      </c>
      <c r="U45" t="str">
        <f t="shared" si="12"/>
        <v/>
      </c>
      <c r="V45" t="str">
        <f t="shared" si="12"/>
        <v/>
      </c>
      <c r="W45" t="str">
        <f t="shared" si="12"/>
        <v/>
      </c>
      <c r="X45" t="str">
        <f t="shared" si="12"/>
        <v/>
      </c>
      <c r="Y45" t="str">
        <f t="shared" si="12"/>
        <v/>
      </c>
      <c r="Z45" t="str">
        <f t="shared" si="12"/>
        <v/>
      </c>
      <c r="AA45" t="str">
        <f t="shared" si="12"/>
        <v/>
      </c>
      <c r="AB45" t="str">
        <f t="shared" si="12"/>
        <v/>
      </c>
      <c r="AC45" t="str">
        <f t="shared" si="12"/>
        <v/>
      </c>
      <c r="AD45" t="str">
        <f t="shared" si="12"/>
        <v/>
      </c>
      <c r="AE45" t="str">
        <f t="shared" si="12"/>
        <v/>
      </c>
      <c r="AF45" t="str">
        <f t="shared" si="12"/>
        <v/>
      </c>
    </row>
    <row r="47" spans="1:41" x14ac:dyDescent="0.2">
      <c r="A47" s="3" t="s">
        <v>41</v>
      </c>
    </row>
    <row r="48" spans="1:41" x14ac:dyDescent="0.2">
      <c r="A48" s="3" t="s">
        <v>42</v>
      </c>
      <c r="B48">
        <f t="shared" ref="B48:AF48" si="13">B$28*$A$15</f>
        <v>0</v>
      </c>
      <c r="C48">
        <f t="shared" si="13"/>
        <v>1.87</v>
      </c>
      <c r="D48">
        <f t="shared" si="13"/>
        <v>3.74</v>
      </c>
      <c r="E48">
        <f t="shared" si="13"/>
        <v>5.61</v>
      </c>
      <c r="F48">
        <f t="shared" si="13"/>
        <v>7.48</v>
      </c>
      <c r="G48">
        <f t="shared" si="13"/>
        <v>9.3500000000000014</v>
      </c>
      <c r="H48">
        <f t="shared" si="13"/>
        <v>11.22</v>
      </c>
      <c r="I48">
        <f t="shared" si="13"/>
        <v>13.09</v>
      </c>
      <c r="J48">
        <f t="shared" si="13"/>
        <v>14.96</v>
      </c>
      <c r="K48">
        <f t="shared" si="13"/>
        <v>16.830000000000002</v>
      </c>
      <c r="L48">
        <f t="shared" si="13"/>
        <v>18.700000000000003</v>
      </c>
      <c r="M48">
        <f t="shared" si="13"/>
        <v>20.57</v>
      </c>
      <c r="N48">
        <f t="shared" si="13"/>
        <v>22.44</v>
      </c>
      <c r="O48">
        <f t="shared" si="13"/>
        <v>24.310000000000002</v>
      </c>
      <c r="P48">
        <f t="shared" si="13"/>
        <v>26.18</v>
      </c>
      <c r="Q48">
        <f t="shared" si="13"/>
        <v>28.05</v>
      </c>
      <c r="R48">
        <f t="shared" si="13"/>
        <v>29.92</v>
      </c>
      <c r="S48">
        <f t="shared" si="13"/>
        <v>31.790000000000003</v>
      </c>
      <c r="T48">
        <f t="shared" si="13"/>
        <v>33.660000000000004</v>
      </c>
      <c r="U48">
        <f t="shared" si="13"/>
        <v>35.53</v>
      </c>
      <c r="V48">
        <f t="shared" si="13"/>
        <v>37.400000000000006</v>
      </c>
      <c r="W48">
        <f t="shared" si="13"/>
        <v>39.270000000000003</v>
      </c>
      <c r="X48">
        <f t="shared" si="13"/>
        <v>41.14</v>
      </c>
      <c r="Y48">
        <f t="shared" si="13"/>
        <v>43.010000000000005</v>
      </c>
      <c r="Z48">
        <f t="shared" si="13"/>
        <v>44.88</v>
      </c>
      <c r="AA48">
        <f t="shared" si="13"/>
        <v>46.75</v>
      </c>
      <c r="AB48">
        <f t="shared" si="13"/>
        <v>48.620000000000005</v>
      </c>
      <c r="AC48">
        <f t="shared" si="13"/>
        <v>50.49</v>
      </c>
      <c r="AD48">
        <f t="shared" si="13"/>
        <v>52.36</v>
      </c>
      <c r="AE48">
        <f t="shared" si="13"/>
        <v>54.230000000000004</v>
      </c>
      <c r="AF48">
        <f t="shared" si="13"/>
        <v>56.1</v>
      </c>
    </row>
    <row r="49" spans="1:32" x14ac:dyDescent="0.2">
      <c r="A49" s="3"/>
    </row>
    <row r="52" spans="1:32" x14ac:dyDescent="0.2">
      <c r="A52" s="3"/>
    </row>
    <row r="53" spans="1:32" x14ac:dyDescent="0.2">
      <c r="A53" s="3"/>
    </row>
    <row r="54" spans="1:32" x14ac:dyDescent="0.2">
      <c r="C54" s="21"/>
      <c r="D54" s="21"/>
      <c r="E54" s="21"/>
      <c r="F54" s="21"/>
      <c r="G54" s="21"/>
      <c r="H54" s="21"/>
      <c r="I54" s="21"/>
      <c r="J54" s="21"/>
      <c r="K54" s="21"/>
      <c r="L54" s="21"/>
      <c r="M54" s="21"/>
      <c r="N54" s="21"/>
      <c r="O54" s="21"/>
      <c r="P54" s="21"/>
      <c r="Q54" s="21"/>
      <c r="R54" s="21"/>
      <c r="S54" s="21"/>
      <c r="T54" s="21"/>
      <c r="U54" s="21"/>
      <c r="V54" s="21"/>
      <c r="W54" s="21"/>
      <c r="X54" s="21"/>
      <c r="Y54" s="21"/>
      <c r="Z54" s="21"/>
      <c r="AA54" s="21"/>
      <c r="AB54" s="21"/>
      <c r="AC54" s="21"/>
      <c r="AD54" s="21"/>
      <c r="AE54" s="21"/>
      <c r="AF54" s="21"/>
    </row>
    <row r="55" spans="1:32" x14ac:dyDescent="0.2">
      <c r="C55" s="21"/>
      <c r="D55" s="21"/>
      <c r="E55" s="21"/>
      <c r="F55" s="21"/>
      <c r="G55" s="21"/>
      <c r="H55" s="21"/>
      <c r="I55" s="21"/>
      <c r="J55" s="21"/>
      <c r="K55" s="21"/>
      <c r="L55" s="21"/>
      <c r="M55" s="21"/>
      <c r="N55" s="21"/>
      <c r="O55" s="21"/>
      <c r="P55" s="21"/>
      <c r="Q55" s="21"/>
      <c r="R55" s="21"/>
      <c r="S55" s="21"/>
      <c r="T55" s="21"/>
      <c r="U55" s="21"/>
      <c r="V55" s="21"/>
      <c r="W55" s="21"/>
      <c r="X55" s="21"/>
      <c r="Y55" s="21"/>
      <c r="Z55" s="21"/>
      <c r="AA55" s="21"/>
      <c r="AB55" s="21"/>
      <c r="AC55" s="21"/>
      <c r="AD55" s="21"/>
      <c r="AE55" s="21"/>
      <c r="AF55" s="21"/>
    </row>
    <row r="56" spans="1:32" x14ac:dyDescent="0.2">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row>
    <row r="81" spans="2:2" x14ac:dyDescent="0.2">
      <c r="B81" t="s">
        <v>63</v>
      </c>
    </row>
  </sheetData>
  <pageMargins left="0.42" right="0.55000000000000004" top="1" bottom="1" header="0.5" footer="0.5"/>
  <pageSetup paperSize="9" orientation="portrait" horizontalDpi="300" verticalDpi="300" r:id="rId1"/>
  <headerFooter alignWithMargins="0">
    <oddFooter>&amp;Lwww.mv.slu.se/vaxtnaring/olle/ICBM.html</oddFooter>
  </headerFooter>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DT81"/>
  <sheetViews>
    <sheetView topLeftCell="P10" zoomScaleNormal="100" workbookViewId="0">
      <selection activeCell="A15" sqref="A15:H15"/>
    </sheetView>
  </sheetViews>
  <sheetFormatPr defaultRowHeight="12.75" x14ac:dyDescent="0.2"/>
  <cols>
    <col min="6" max="6" width="9.28515625" bestFit="1" customWidth="1"/>
    <col min="7" max="7" width="9.85546875" bestFit="1" customWidth="1"/>
    <col min="8" max="8" width="9.5703125" bestFit="1" customWidth="1"/>
    <col min="41" max="41" width="10.140625" bestFit="1" customWidth="1"/>
  </cols>
  <sheetData>
    <row r="2" spans="1:18" x14ac:dyDescent="0.2">
      <c r="L2" s="17" t="s">
        <v>54</v>
      </c>
    </row>
    <row r="3" spans="1:18" x14ac:dyDescent="0.2">
      <c r="L3" t="s">
        <v>55</v>
      </c>
    </row>
    <row r="4" spans="1:18" x14ac:dyDescent="0.2">
      <c r="L4" t="s">
        <v>56</v>
      </c>
    </row>
    <row r="6" spans="1:18" x14ac:dyDescent="0.2">
      <c r="L6" s="18" t="s">
        <v>57</v>
      </c>
    </row>
    <row r="7" spans="1:18" x14ac:dyDescent="0.2">
      <c r="L7" t="s">
        <v>59</v>
      </c>
    </row>
    <row r="8" spans="1:18" x14ac:dyDescent="0.2">
      <c r="L8" t="s">
        <v>51</v>
      </c>
    </row>
    <row r="9" spans="1:18" x14ac:dyDescent="0.2">
      <c r="B9" t="str">
        <f>'Version &amp; Intro'!$B$3</f>
        <v xml:space="preserve">2012-08-23 Calculating soil C balances based on calculations from Afreclim_1.xlsx and Afallo_1.xlsx </v>
      </c>
      <c r="L9" t="s">
        <v>52</v>
      </c>
    </row>
    <row r="10" spans="1:18" x14ac:dyDescent="0.2">
      <c r="L10" t="s">
        <v>53</v>
      </c>
    </row>
    <row r="11" spans="1:18" x14ac:dyDescent="0.2">
      <c r="L11" t="s">
        <v>58</v>
      </c>
    </row>
    <row r="12" spans="1:18" x14ac:dyDescent="0.2">
      <c r="L12" t="s">
        <v>60</v>
      </c>
    </row>
    <row r="13" spans="1:18" x14ac:dyDescent="0.2">
      <c r="I13" t="s">
        <v>18</v>
      </c>
    </row>
    <row r="14" spans="1:18" ht="15" x14ac:dyDescent="0.3">
      <c r="A14" s="25" t="s">
        <v>14</v>
      </c>
      <c r="B14" s="25" t="s">
        <v>0</v>
      </c>
      <c r="C14" s="25" t="s">
        <v>1</v>
      </c>
      <c r="D14" s="25" t="s">
        <v>11</v>
      </c>
      <c r="E14" s="25" t="s">
        <v>12</v>
      </c>
      <c r="F14" s="25" t="s">
        <v>49</v>
      </c>
      <c r="G14" s="25" t="s">
        <v>2</v>
      </c>
      <c r="H14" s="25" t="s">
        <v>3</v>
      </c>
      <c r="I14" s="4">
        <f>$D$15*($B$15*$E$15*$G$15-$A$15)/(($C$15-$B$15)*$E$15)</f>
        <v>7.5355264188156038E-2</v>
      </c>
      <c r="K14" s="15" t="s">
        <v>37</v>
      </c>
      <c r="L14" s="15"/>
      <c r="M14" s="15"/>
      <c r="N14" s="14"/>
      <c r="O14" s="3" t="s">
        <v>107</v>
      </c>
      <c r="Q14" s="40">
        <v>17.14</v>
      </c>
      <c r="R14" s="35" t="s">
        <v>111</v>
      </c>
    </row>
    <row r="15" spans="1:18" ht="14.25" x14ac:dyDescent="0.2">
      <c r="A15" s="26">
        <v>4.1855640000000003</v>
      </c>
      <c r="B15" s="26">
        <v>0.8</v>
      </c>
      <c r="C15" s="26">
        <v>6.0000000000000001E-3</v>
      </c>
      <c r="D15" s="26">
        <v>0.128</v>
      </c>
      <c r="E15" s="26">
        <v>3.41</v>
      </c>
      <c r="F15" s="54">
        <v>17.136000000000003</v>
      </c>
      <c r="G15" s="26">
        <v>0.95</v>
      </c>
      <c r="H15" s="26">
        <v>16.170000000000002</v>
      </c>
      <c r="K15" s="3" t="s">
        <v>39</v>
      </c>
      <c r="L15" s="3" t="s">
        <v>40</v>
      </c>
      <c r="M15" s="3" t="s">
        <v>38</v>
      </c>
    </row>
    <row r="16" spans="1:18" ht="15.75" x14ac:dyDescent="0.25">
      <c r="J16" s="3" t="s">
        <v>27</v>
      </c>
      <c r="K16" s="16">
        <f>AG39</f>
        <v>9.0000000000000155E-6</v>
      </c>
      <c r="L16" s="10">
        <f>AL39</f>
        <v>9.0000000000000155E-6</v>
      </c>
      <c r="M16" s="13" t="e">
        <f>AO39</f>
        <v>#DIV/0!</v>
      </c>
      <c r="O16" s="62" t="s">
        <v>124</v>
      </c>
      <c r="P16" s="63"/>
      <c r="Q16" s="63"/>
    </row>
    <row r="17" spans="1:124" x14ac:dyDescent="0.2">
      <c r="A17" s="28" t="s">
        <v>4</v>
      </c>
      <c r="B17" s="28" t="s">
        <v>5</v>
      </c>
      <c r="C17" s="24" t="s">
        <v>13</v>
      </c>
      <c r="F17" s="3"/>
      <c r="G17" s="24" t="s">
        <v>27</v>
      </c>
      <c r="H17" s="24" t="s">
        <v>28</v>
      </c>
      <c r="J17" s="3" t="s">
        <v>28</v>
      </c>
      <c r="K17" s="16">
        <f>AG40</f>
        <v>7.7283999999999669</v>
      </c>
      <c r="L17" s="10">
        <f>AL40</f>
        <v>7.7283999999999669</v>
      </c>
      <c r="M17" s="13" t="e">
        <f>AO40</f>
        <v>#DIV/0!</v>
      </c>
    </row>
    <row r="18" spans="1:124" x14ac:dyDescent="0.2">
      <c r="A18" s="29">
        <f>$A$15/($E$15*$B$15)</f>
        <v>1.5342976539589444</v>
      </c>
      <c r="B18" s="30">
        <f>($D$15*$A$15)/($C$15*$E$15)</f>
        <v>26.185346627565981</v>
      </c>
      <c r="C18" s="30">
        <f>$A$18+$B$18</f>
        <v>27.719644281524925</v>
      </c>
      <c r="E18" s="3" t="s">
        <v>43</v>
      </c>
      <c r="G18" s="31">
        <f>1/$B$15</f>
        <v>1.25</v>
      </c>
      <c r="H18" s="31">
        <f>1/$C$15</f>
        <v>166.66666666666666</v>
      </c>
      <c r="I18" s="6"/>
      <c r="J18" s="3" t="s">
        <v>17</v>
      </c>
      <c r="K18" s="16">
        <f>AG41</f>
        <v>9.9999999999960215E-5</v>
      </c>
      <c r="L18" s="8">
        <f>AL41</f>
        <v>9.9999999999960215E-5</v>
      </c>
      <c r="M18" s="19" t="e">
        <f>AO41</f>
        <v>#DIV/0!</v>
      </c>
    </row>
    <row r="19" spans="1:124" x14ac:dyDescent="0.2">
      <c r="A19" t="s">
        <v>50</v>
      </c>
      <c r="F19" s="3" t="s">
        <v>48</v>
      </c>
      <c r="G19" s="27">
        <f>(1 - EXP(-B15))*100</f>
        <v>55.067103588277845</v>
      </c>
      <c r="H19" s="32">
        <f>(1 - EXP(-C15))*100</f>
        <v>0.59820359460647232</v>
      </c>
    </row>
    <row r="20" spans="1:124" x14ac:dyDescent="0.2">
      <c r="A20" s="3" t="s">
        <v>6</v>
      </c>
      <c r="B20" s="3" t="s">
        <v>7</v>
      </c>
      <c r="C20" s="3" t="s">
        <v>8</v>
      </c>
      <c r="D20" s="3" t="s">
        <v>9</v>
      </c>
      <c r="F20" s="3" t="s">
        <v>44</v>
      </c>
      <c r="G20" s="27">
        <f>LN(0.5)/-$B$15</f>
        <v>0.86643397569993152</v>
      </c>
      <c r="H20" s="27">
        <f>LN(0.5)/-$C$15</f>
        <v>115.52453009332422</v>
      </c>
      <c r="J20" s="3" t="s">
        <v>46</v>
      </c>
      <c r="L20" s="11">
        <f>100*A18/C18</f>
        <v>5.5350553505535061</v>
      </c>
      <c r="M20" t="s">
        <v>47</v>
      </c>
    </row>
    <row r="21" spans="1:124" x14ac:dyDescent="0.2">
      <c r="A21" s="7">
        <v>10</v>
      </c>
      <c r="B21" s="11">
        <f>$A$18+($G$15-$A$18)*EXP(-$B$15*$E$15*A21)</f>
        <v>1.5342976539581143</v>
      </c>
      <c r="C21" s="22">
        <f>$B$18+($H$15-$B$18-$I$14)*EXP(-$C$15*$E$15*A21)+$I$14*EXP(-$B$15*$E$15*A21)</f>
        <v>17.961694607737517</v>
      </c>
      <c r="D21" s="11">
        <f>B21+C21</f>
        <v>19.49599226169563</v>
      </c>
      <c r="I21" s="6"/>
      <c r="J21" s="3"/>
      <c r="K21" s="3"/>
      <c r="L21" s="3"/>
    </row>
    <row r="22" spans="1:124" x14ac:dyDescent="0.2">
      <c r="A22" s="3" t="s">
        <v>20</v>
      </c>
      <c r="L22" t="s">
        <v>45</v>
      </c>
    </row>
    <row r="23" spans="1:124" x14ac:dyDescent="0.2">
      <c r="A23" s="5" t="s">
        <v>32</v>
      </c>
      <c r="B23" s="20">
        <v>0.94699999999999995</v>
      </c>
      <c r="C23" s="20"/>
      <c r="D23" s="20"/>
      <c r="E23" s="20"/>
      <c r="F23" s="20"/>
      <c r="G23" s="20"/>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row>
    <row r="24" spans="1:124" x14ac:dyDescent="0.2">
      <c r="A24" s="5" t="s">
        <v>33</v>
      </c>
      <c r="B24" s="20">
        <v>18.95</v>
      </c>
      <c r="C24" s="20"/>
      <c r="D24" s="20"/>
      <c r="E24" s="20"/>
      <c r="F24" s="20"/>
      <c r="G24" s="20"/>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row>
    <row r="25" spans="1:124" x14ac:dyDescent="0.2">
      <c r="A25" s="35" t="s">
        <v>109</v>
      </c>
      <c r="B25" s="33">
        <f>B26-Q14</f>
        <v>17.130000000000003</v>
      </c>
      <c r="C25" s="33"/>
      <c r="D25" s="33"/>
      <c r="E25" s="33"/>
      <c r="F25" s="33"/>
      <c r="G25" s="33"/>
      <c r="H25" s="33"/>
      <c r="I25" s="33"/>
      <c r="J25" s="33"/>
      <c r="K25" s="33"/>
      <c r="L25" s="34"/>
      <c r="M25" s="20"/>
      <c r="N25" s="20"/>
      <c r="O25" s="20"/>
      <c r="P25" s="20"/>
      <c r="Q25" s="20"/>
      <c r="R25" s="20"/>
      <c r="S25" s="20"/>
      <c r="T25" s="20"/>
      <c r="U25" s="20"/>
      <c r="V25" s="20"/>
      <c r="W25" s="20"/>
      <c r="X25" s="20"/>
      <c r="Y25" s="20"/>
      <c r="Z25" s="20"/>
      <c r="AA25" s="20"/>
      <c r="AB25" s="20"/>
      <c r="AC25" s="20"/>
      <c r="AD25" s="20"/>
      <c r="AE25" s="20"/>
      <c r="AF25" s="20"/>
    </row>
    <row r="26" spans="1:124" x14ac:dyDescent="0.2">
      <c r="A26" s="5" t="s">
        <v>34</v>
      </c>
      <c r="B26" s="55">
        <v>34.270000000000003</v>
      </c>
      <c r="C26" s="55"/>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row>
    <row r="27" spans="1:124" x14ac:dyDescent="0.2">
      <c r="A27" s="9" t="s">
        <v>19</v>
      </c>
      <c r="B27" s="7">
        <v>2003</v>
      </c>
      <c r="C27" s="3">
        <f t="shared" ref="C27:AF27" si="0">B27+1</f>
        <v>2004</v>
      </c>
      <c r="D27" s="3">
        <f t="shared" si="0"/>
        <v>2005</v>
      </c>
      <c r="E27" s="3">
        <f t="shared" si="0"/>
        <v>2006</v>
      </c>
      <c r="F27" s="3">
        <f t="shared" si="0"/>
        <v>2007</v>
      </c>
      <c r="G27" s="3">
        <f t="shared" si="0"/>
        <v>2008</v>
      </c>
      <c r="H27" s="3">
        <f t="shared" si="0"/>
        <v>2009</v>
      </c>
      <c r="I27" s="3">
        <f t="shared" si="0"/>
        <v>2010</v>
      </c>
      <c r="J27" s="3">
        <f t="shared" si="0"/>
        <v>2011</v>
      </c>
      <c r="K27" s="3">
        <f t="shared" si="0"/>
        <v>2012</v>
      </c>
      <c r="L27" s="3">
        <f t="shared" si="0"/>
        <v>2013</v>
      </c>
      <c r="M27" s="3">
        <f t="shared" si="0"/>
        <v>2014</v>
      </c>
      <c r="N27" s="3">
        <f t="shared" si="0"/>
        <v>2015</v>
      </c>
      <c r="O27" s="3">
        <f t="shared" si="0"/>
        <v>2016</v>
      </c>
      <c r="P27" s="3">
        <f t="shared" si="0"/>
        <v>2017</v>
      </c>
      <c r="Q27" s="3">
        <f t="shared" si="0"/>
        <v>2018</v>
      </c>
      <c r="R27" s="3">
        <f t="shared" si="0"/>
        <v>2019</v>
      </c>
      <c r="S27" s="3">
        <f t="shared" si="0"/>
        <v>2020</v>
      </c>
      <c r="T27" s="3">
        <f t="shared" si="0"/>
        <v>2021</v>
      </c>
      <c r="U27" s="3">
        <f t="shared" si="0"/>
        <v>2022</v>
      </c>
      <c r="V27" s="3">
        <f t="shared" si="0"/>
        <v>2023</v>
      </c>
      <c r="W27" s="3">
        <f t="shared" si="0"/>
        <v>2024</v>
      </c>
      <c r="X27" s="3">
        <f t="shared" si="0"/>
        <v>2025</v>
      </c>
      <c r="Y27" s="3">
        <f t="shared" si="0"/>
        <v>2026</v>
      </c>
      <c r="Z27" s="3">
        <f t="shared" si="0"/>
        <v>2027</v>
      </c>
      <c r="AA27" s="3">
        <f t="shared" si="0"/>
        <v>2028</v>
      </c>
      <c r="AB27" s="3">
        <f t="shared" si="0"/>
        <v>2029</v>
      </c>
      <c r="AC27" s="3">
        <f t="shared" si="0"/>
        <v>2030</v>
      </c>
      <c r="AD27" s="3">
        <f t="shared" si="0"/>
        <v>2031</v>
      </c>
      <c r="AE27" s="3">
        <f t="shared" si="0"/>
        <v>2032</v>
      </c>
      <c r="AF27" s="3">
        <f t="shared" si="0"/>
        <v>2033</v>
      </c>
    </row>
    <row r="28" spans="1:124" x14ac:dyDescent="0.2">
      <c r="A28" s="9" t="s">
        <v>10</v>
      </c>
      <c r="B28" s="3">
        <v>0</v>
      </c>
      <c r="C28" s="3">
        <v>1</v>
      </c>
      <c r="D28" s="3">
        <v>2</v>
      </c>
      <c r="E28" s="3">
        <v>3</v>
      </c>
      <c r="F28" s="3">
        <v>4</v>
      </c>
      <c r="G28" s="3">
        <v>5</v>
      </c>
      <c r="H28" s="3">
        <v>6</v>
      </c>
      <c r="I28" s="3">
        <v>7</v>
      </c>
      <c r="J28" s="3">
        <v>8</v>
      </c>
      <c r="K28" s="3">
        <v>9</v>
      </c>
      <c r="L28" s="3">
        <v>10</v>
      </c>
      <c r="M28" s="3">
        <v>11</v>
      </c>
      <c r="N28" s="3">
        <v>12</v>
      </c>
      <c r="O28" s="3">
        <v>13</v>
      </c>
      <c r="P28" s="3">
        <v>14</v>
      </c>
      <c r="Q28" s="3">
        <v>15</v>
      </c>
      <c r="R28" s="3">
        <v>16</v>
      </c>
      <c r="S28" s="3">
        <v>17</v>
      </c>
      <c r="T28" s="3">
        <v>18</v>
      </c>
      <c r="U28" s="3">
        <v>19</v>
      </c>
      <c r="V28" s="3">
        <v>20</v>
      </c>
      <c r="W28" s="3">
        <v>21</v>
      </c>
      <c r="X28" s="3">
        <v>22</v>
      </c>
      <c r="Y28" s="3">
        <v>23</v>
      </c>
      <c r="Z28" s="3">
        <v>24</v>
      </c>
      <c r="AA28" s="3">
        <v>25</v>
      </c>
      <c r="AB28" s="3">
        <v>26</v>
      </c>
      <c r="AC28" s="3">
        <v>27</v>
      </c>
      <c r="AD28" s="3">
        <v>28</v>
      </c>
      <c r="AE28" s="3">
        <v>29</v>
      </c>
      <c r="AF28" s="3">
        <v>30</v>
      </c>
      <c r="AG28" s="3">
        <v>31</v>
      </c>
      <c r="AH28" s="3">
        <v>32</v>
      </c>
      <c r="AI28" s="3">
        <v>33</v>
      </c>
      <c r="AJ28" s="3">
        <v>34</v>
      </c>
      <c r="AK28" s="3">
        <v>35</v>
      </c>
      <c r="AL28" s="3">
        <v>36</v>
      </c>
      <c r="AM28" s="3">
        <v>37</v>
      </c>
      <c r="AN28" s="3">
        <v>38</v>
      </c>
      <c r="AO28" s="3">
        <v>39</v>
      </c>
      <c r="AP28" s="3">
        <v>40</v>
      </c>
      <c r="AQ28" s="3">
        <v>41</v>
      </c>
      <c r="AR28" s="3">
        <v>42</v>
      </c>
      <c r="AS28" s="3">
        <v>43</v>
      </c>
      <c r="AT28" s="3">
        <v>44</v>
      </c>
      <c r="AU28" s="3">
        <v>45</v>
      </c>
      <c r="AV28" s="3">
        <v>46</v>
      </c>
      <c r="AW28" s="3">
        <v>47</v>
      </c>
      <c r="AX28" s="3">
        <v>48</v>
      </c>
      <c r="AY28" s="3">
        <v>49</v>
      </c>
      <c r="AZ28" s="3">
        <v>50</v>
      </c>
      <c r="BA28" s="3">
        <v>51</v>
      </c>
      <c r="BB28" s="3">
        <v>52</v>
      </c>
      <c r="BC28" s="3">
        <v>53</v>
      </c>
      <c r="BD28" s="3">
        <v>54</v>
      </c>
      <c r="BE28" s="3">
        <v>55</v>
      </c>
      <c r="BF28" s="3">
        <v>56</v>
      </c>
      <c r="BG28" s="3">
        <v>57</v>
      </c>
      <c r="BH28" s="3">
        <v>58</v>
      </c>
      <c r="BI28" s="3">
        <v>59</v>
      </c>
      <c r="BJ28" s="3">
        <v>60</v>
      </c>
      <c r="BK28" s="3">
        <v>61</v>
      </c>
      <c r="BL28" s="3">
        <v>62</v>
      </c>
      <c r="BM28" s="3">
        <v>63</v>
      </c>
      <c r="BN28" s="3">
        <v>64</v>
      </c>
      <c r="BO28" s="3">
        <v>65</v>
      </c>
      <c r="BP28" s="3">
        <v>66</v>
      </c>
      <c r="BQ28" s="3">
        <v>67</v>
      </c>
      <c r="BR28" s="3">
        <v>68</v>
      </c>
      <c r="BS28" s="3">
        <v>69</v>
      </c>
      <c r="BT28" s="3">
        <v>70</v>
      </c>
      <c r="BU28" s="3">
        <v>71</v>
      </c>
      <c r="BV28" s="3">
        <v>72</v>
      </c>
      <c r="BW28" s="3">
        <v>73</v>
      </c>
      <c r="BX28" s="3">
        <v>74</v>
      </c>
      <c r="BY28" s="3">
        <v>75</v>
      </c>
      <c r="BZ28" s="3">
        <v>76</v>
      </c>
      <c r="CA28" s="3">
        <v>77</v>
      </c>
      <c r="CB28" s="3">
        <v>78</v>
      </c>
      <c r="CC28" s="3">
        <v>79</v>
      </c>
      <c r="CD28" s="3">
        <v>80</v>
      </c>
      <c r="CE28" s="3">
        <v>81</v>
      </c>
      <c r="CF28" s="3">
        <v>82</v>
      </c>
      <c r="CG28" s="3">
        <v>83</v>
      </c>
      <c r="CH28" s="3">
        <v>84</v>
      </c>
      <c r="CI28" s="3">
        <v>85</v>
      </c>
      <c r="CJ28" s="3">
        <v>86</v>
      </c>
      <c r="CK28" s="3">
        <v>87</v>
      </c>
      <c r="CL28" s="3">
        <v>88</v>
      </c>
      <c r="CM28" s="3">
        <v>89</v>
      </c>
      <c r="CN28" s="3">
        <v>90</v>
      </c>
      <c r="CO28" s="3">
        <v>91</v>
      </c>
      <c r="CP28" s="3">
        <v>92</v>
      </c>
      <c r="CQ28" s="3">
        <v>93</v>
      </c>
      <c r="CR28" s="3">
        <v>94</v>
      </c>
      <c r="CS28" s="3">
        <v>95</v>
      </c>
      <c r="CT28" s="3">
        <v>96</v>
      </c>
      <c r="CU28" s="3">
        <v>97</v>
      </c>
      <c r="CV28" s="3">
        <v>98</v>
      </c>
      <c r="CW28" s="3">
        <v>99</v>
      </c>
      <c r="CX28" s="3">
        <v>100</v>
      </c>
      <c r="CY28" s="3"/>
      <c r="CZ28" s="3"/>
      <c r="DA28" s="3"/>
      <c r="DB28" s="3"/>
      <c r="DC28" s="3"/>
      <c r="DD28" s="3"/>
      <c r="DE28" s="3"/>
      <c r="DF28" s="3"/>
      <c r="DG28" s="3"/>
      <c r="DH28" s="3"/>
      <c r="DI28" s="3"/>
      <c r="DJ28" s="3"/>
      <c r="DK28" s="3"/>
      <c r="DL28" s="3"/>
      <c r="DM28" s="3"/>
      <c r="DN28" s="3"/>
      <c r="DO28" s="3"/>
      <c r="DP28" s="3"/>
      <c r="DQ28" s="3"/>
      <c r="DR28" s="3"/>
      <c r="DS28" s="3"/>
      <c r="DT28" s="3"/>
    </row>
    <row r="30" spans="1:124" x14ac:dyDescent="0.2">
      <c r="A30" s="3" t="s">
        <v>15</v>
      </c>
      <c r="B30" s="11">
        <f t="shared" ref="B30:BM30" si="1">$A$18+($G$15-$A$18)*EXP(-$B$15*$E$15*B$28)</f>
        <v>0.95</v>
      </c>
      <c r="C30" s="11">
        <f t="shared" si="1"/>
        <v>1.4961138847913054</v>
      </c>
      <c r="D30" s="11">
        <f t="shared" si="1"/>
        <v>1.5318023500364166</v>
      </c>
      <c r="E30" s="11">
        <f t="shared" si="1"/>
        <v>1.5341345862000113</v>
      </c>
      <c r="F30" s="11">
        <f t="shared" si="1"/>
        <v>1.5342869975039277</v>
      </c>
      <c r="G30" s="11">
        <f t="shared" si="1"/>
        <v>1.5342969575611141</v>
      </c>
      <c r="H30" s="11">
        <f t="shared" si="1"/>
        <v>1.5342976084494444</v>
      </c>
      <c r="I30" s="11">
        <f t="shared" si="1"/>
        <v>1.5342976509849049</v>
      </c>
      <c r="J30" s="11">
        <f t="shared" si="1"/>
        <v>1.5342976537645914</v>
      </c>
      <c r="K30" s="11">
        <f t="shared" si="1"/>
        <v>1.5342976539462434</v>
      </c>
      <c r="L30" s="11">
        <f t="shared" si="1"/>
        <v>1.5342976539581143</v>
      </c>
      <c r="M30" s="11">
        <f t="shared" si="1"/>
        <v>1.5342976539588902</v>
      </c>
      <c r="N30" s="11">
        <f t="shared" si="1"/>
        <v>1.5342976539589408</v>
      </c>
      <c r="O30" s="11">
        <f t="shared" si="1"/>
        <v>1.5342976539589441</v>
      </c>
      <c r="P30" s="11">
        <f t="shared" si="1"/>
        <v>1.5342976539589444</v>
      </c>
      <c r="Q30" s="11">
        <f t="shared" si="1"/>
        <v>1.5342976539589444</v>
      </c>
      <c r="R30" s="11">
        <f t="shared" si="1"/>
        <v>1.5342976539589444</v>
      </c>
      <c r="S30" s="11">
        <f t="shared" si="1"/>
        <v>1.5342976539589444</v>
      </c>
      <c r="T30" s="11">
        <f t="shared" si="1"/>
        <v>1.5342976539589444</v>
      </c>
      <c r="U30" s="11">
        <f t="shared" si="1"/>
        <v>1.5342976539589444</v>
      </c>
      <c r="V30" s="11">
        <f t="shared" si="1"/>
        <v>1.5342976539589444</v>
      </c>
      <c r="W30" s="11">
        <f t="shared" si="1"/>
        <v>1.5342976539589444</v>
      </c>
      <c r="X30" s="11">
        <f t="shared" si="1"/>
        <v>1.5342976539589444</v>
      </c>
      <c r="Y30" s="11">
        <f t="shared" si="1"/>
        <v>1.5342976539589444</v>
      </c>
      <c r="Z30" s="11">
        <f t="shared" si="1"/>
        <v>1.5342976539589444</v>
      </c>
      <c r="AA30" s="11">
        <f t="shared" si="1"/>
        <v>1.5342976539589444</v>
      </c>
      <c r="AB30" s="11">
        <f t="shared" si="1"/>
        <v>1.5342976539589444</v>
      </c>
      <c r="AC30" s="11">
        <f t="shared" si="1"/>
        <v>1.5342976539589444</v>
      </c>
      <c r="AD30" s="11">
        <f t="shared" si="1"/>
        <v>1.5342976539589444</v>
      </c>
      <c r="AE30" s="11">
        <f t="shared" si="1"/>
        <v>1.5342976539589444</v>
      </c>
      <c r="AF30" s="11">
        <f t="shared" si="1"/>
        <v>1.5342976539589444</v>
      </c>
      <c r="AG30" s="11">
        <f t="shared" si="1"/>
        <v>1.5342976539589444</v>
      </c>
      <c r="AH30" s="11">
        <f t="shared" si="1"/>
        <v>1.5342976539589444</v>
      </c>
      <c r="AI30" s="11">
        <f t="shared" si="1"/>
        <v>1.5342976539589444</v>
      </c>
      <c r="AJ30" s="11">
        <f t="shared" si="1"/>
        <v>1.5342976539589444</v>
      </c>
      <c r="AK30" s="11">
        <f t="shared" si="1"/>
        <v>1.5342976539589444</v>
      </c>
      <c r="AL30" s="11">
        <f t="shared" si="1"/>
        <v>1.5342976539589444</v>
      </c>
      <c r="AM30" s="11">
        <f t="shared" si="1"/>
        <v>1.5342976539589444</v>
      </c>
      <c r="AN30" s="11">
        <f t="shared" si="1"/>
        <v>1.5342976539589444</v>
      </c>
      <c r="AO30" s="11">
        <f t="shared" si="1"/>
        <v>1.5342976539589444</v>
      </c>
      <c r="AP30" s="11">
        <f t="shared" si="1"/>
        <v>1.5342976539589444</v>
      </c>
      <c r="AQ30" s="11">
        <f t="shared" si="1"/>
        <v>1.5342976539589444</v>
      </c>
      <c r="AR30" s="11">
        <f t="shared" si="1"/>
        <v>1.5342976539589444</v>
      </c>
      <c r="AS30" s="11">
        <f t="shared" si="1"/>
        <v>1.5342976539589444</v>
      </c>
      <c r="AT30" s="11">
        <f t="shared" si="1"/>
        <v>1.5342976539589444</v>
      </c>
      <c r="AU30" s="11">
        <f t="shared" si="1"/>
        <v>1.5342976539589444</v>
      </c>
      <c r="AV30" s="11">
        <f t="shared" si="1"/>
        <v>1.5342976539589444</v>
      </c>
      <c r="AW30" s="11">
        <f t="shared" si="1"/>
        <v>1.5342976539589444</v>
      </c>
      <c r="AX30" s="11">
        <f t="shared" si="1"/>
        <v>1.5342976539589444</v>
      </c>
      <c r="AY30" s="11">
        <f t="shared" si="1"/>
        <v>1.5342976539589444</v>
      </c>
      <c r="AZ30" s="11">
        <f t="shared" si="1"/>
        <v>1.5342976539589444</v>
      </c>
      <c r="BA30" s="11">
        <f t="shared" si="1"/>
        <v>1.5342976539589444</v>
      </c>
      <c r="BB30" s="11">
        <f t="shared" si="1"/>
        <v>1.5342976539589444</v>
      </c>
      <c r="BC30" s="11">
        <f t="shared" si="1"/>
        <v>1.5342976539589444</v>
      </c>
      <c r="BD30" s="11">
        <f t="shared" si="1"/>
        <v>1.5342976539589444</v>
      </c>
      <c r="BE30" s="11">
        <f t="shared" si="1"/>
        <v>1.5342976539589444</v>
      </c>
      <c r="BF30" s="11">
        <f t="shared" si="1"/>
        <v>1.5342976539589444</v>
      </c>
      <c r="BG30" s="11">
        <f t="shared" si="1"/>
        <v>1.5342976539589444</v>
      </c>
      <c r="BH30" s="11">
        <f t="shared" si="1"/>
        <v>1.5342976539589444</v>
      </c>
      <c r="BI30" s="11">
        <f t="shared" si="1"/>
        <v>1.5342976539589444</v>
      </c>
      <c r="BJ30" s="11">
        <f t="shared" si="1"/>
        <v>1.5342976539589444</v>
      </c>
      <c r="BK30" s="11">
        <f t="shared" si="1"/>
        <v>1.5342976539589444</v>
      </c>
      <c r="BL30" s="11">
        <f t="shared" si="1"/>
        <v>1.5342976539589444</v>
      </c>
      <c r="BM30" s="11">
        <f t="shared" si="1"/>
        <v>1.5342976539589444</v>
      </c>
      <c r="BN30" s="11">
        <f t="shared" ref="BN30:CX30" si="2">$A$18+($G$15-$A$18)*EXP(-$B$15*$E$15*BN$28)</f>
        <v>1.5342976539589444</v>
      </c>
      <c r="BO30" s="11">
        <f t="shared" si="2"/>
        <v>1.5342976539589444</v>
      </c>
      <c r="BP30" s="11">
        <f t="shared" si="2"/>
        <v>1.5342976539589444</v>
      </c>
      <c r="BQ30" s="11">
        <f t="shared" si="2"/>
        <v>1.5342976539589444</v>
      </c>
      <c r="BR30" s="11">
        <f t="shared" si="2"/>
        <v>1.5342976539589444</v>
      </c>
      <c r="BS30" s="11">
        <f t="shared" si="2"/>
        <v>1.5342976539589444</v>
      </c>
      <c r="BT30" s="11">
        <f t="shared" si="2"/>
        <v>1.5342976539589444</v>
      </c>
      <c r="BU30" s="11">
        <f t="shared" si="2"/>
        <v>1.5342976539589444</v>
      </c>
      <c r="BV30" s="11">
        <f t="shared" si="2"/>
        <v>1.5342976539589444</v>
      </c>
      <c r="BW30" s="11">
        <f t="shared" si="2"/>
        <v>1.5342976539589444</v>
      </c>
      <c r="BX30" s="11">
        <f t="shared" si="2"/>
        <v>1.5342976539589444</v>
      </c>
      <c r="BY30" s="11">
        <f t="shared" si="2"/>
        <v>1.5342976539589444</v>
      </c>
      <c r="BZ30" s="11">
        <f t="shared" si="2"/>
        <v>1.5342976539589444</v>
      </c>
      <c r="CA30" s="11">
        <f t="shared" si="2"/>
        <v>1.5342976539589444</v>
      </c>
      <c r="CB30" s="11">
        <f t="shared" si="2"/>
        <v>1.5342976539589444</v>
      </c>
      <c r="CC30" s="11">
        <f t="shared" si="2"/>
        <v>1.5342976539589444</v>
      </c>
      <c r="CD30" s="11">
        <f t="shared" si="2"/>
        <v>1.5342976539589444</v>
      </c>
      <c r="CE30" s="11">
        <f t="shared" si="2"/>
        <v>1.5342976539589444</v>
      </c>
      <c r="CF30" s="11">
        <f t="shared" si="2"/>
        <v>1.5342976539589444</v>
      </c>
      <c r="CG30" s="11">
        <f t="shared" si="2"/>
        <v>1.5342976539589444</v>
      </c>
      <c r="CH30" s="11">
        <f t="shared" si="2"/>
        <v>1.5342976539589444</v>
      </c>
      <c r="CI30" s="11">
        <f t="shared" si="2"/>
        <v>1.5342976539589444</v>
      </c>
      <c r="CJ30" s="11">
        <f t="shared" si="2"/>
        <v>1.5342976539589444</v>
      </c>
      <c r="CK30" s="11">
        <f t="shared" si="2"/>
        <v>1.5342976539589444</v>
      </c>
      <c r="CL30" s="11">
        <f t="shared" si="2"/>
        <v>1.5342976539589444</v>
      </c>
      <c r="CM30" s="11">
        <f t="shared" si="2"/>
        <v>1.5342976539589444</v>
      </c>
      <c r="CN30" s="11">
        <f t="shared" si="2"/>
        <v>1.5342976539589444</v>
      </c>
      <c r="CO30" s="11">
        <f t="shared" si="2"/>
        <v>1.5342976539589444</v>
      </c>
      <c r="CP30" s="11">
        <f t="shared" si="2"/>
        <v>1.5342976539589444</v>
      </c>
      <c r="CQ30" s="11">
        <f t="shared" si="2"/>
        <v>1.5342976539589444</v>
      </c>
      <c r="CR30" s="11">
        <f t="shared" si="2"/>
        <v>1.5342976539589444</v>
      </c>
      <c r="CS30" s="11">
        <f t="shared" si="2"/>
        <v>1.5342976539589444</v>
      </c>
      <c r="CT30" s="11">
        <f t="shared" si="2"/>
        <v>1.5342976539589444</v>
      </c>
      <c r="CU30" s="11">
        <f t="shared" si="2"/>
        <v>1.5342976539589444</v>
      </c>
      <c r="CV30" s="11">
        <f t="shared" si="2"/>
        <v>1.5342976539589444</v>
      </c>
      <c r="CW30" s="11">
        <f t="shared" si="2"/>
        <v>1.5342976539589444</v>
      </c>
      <c r="CX30" s="11">
        <f t="shared" si="2"/>
        <v>1.5342976539589444</v>
      </c>
    </row>
    <row r="31" spans="1:124" x14ac:dyDescent="0.2">
      <c r="A31" s="3" t="s">
        <v>16</v>
      </c>
      <c r="B31" s="11">
        <f t="shared" ref="B31:BM31" si="3">$B$18+($H$15-$B$18-$I$14)*EXP(-$C$15*$E$15*B$28)+$I$14*EXP(-$B$15*$E$15*B$28)</f>
        <v>16.170000000000005</v>
      </c>
      <c r="C31" s="11">
        <f t="shared" si="3"/>
        <v>16.303927240710347</v>
      </c>
      <c r="D31" s="11">
        <f t="shared" si="3"/>
        <v>16.499543963773473</v>
      </c>
      <c r="E31" s="11">
        <f t="shared" si="3"/>
        <v>16.695407682605641</v>
      </c>
      <c r="F31" s="11">
        <f t="shared" si="3"/>
        <v>16.887579781552272</v>
      </c>
      <c r="G31" s="11">
        <f t="shared" si="3"/>
        <v>17.075877962636987</v>
      </c>
      <c r="H31" s="11">
        <f t="shared" si="3"/>
        <v>17.260363881981892</v>
      </c>
      <c r="I31" s="11">
        <f t="shared" si="3"/>
        <v>17.441113648141748</v>
      </c>
      <c r="J31" s="11">
        <f t="shared" si="3"/>
        <v>17.618202854376765</v>
      </c>
      <c r="K31" s="11">
        <f t="shared" si="3"/>
        <v>17.791705630076994</v>
      </c>
      <c r="L31" s="11">
        <f t="shared" si="3"/>
        <v>17.961694607737517</v>
      </c>
      <c r="M31" s="11">
        <f t="shared" si="3"/>
        <v>18.128240949178167</v>
      </c>
      <c r="N31" s="11">
        <f t="shared" si="3"/>
        <v>18.291414375060175</v>
      </c>
      <c r="O31" s="11">
        <f t="shared" si="3"/>
        <v>18.45128319405519</v>
      </c>
      <c r="P31" s="11">
        <f t="shared" si="3"/>
        <v>18.607914331439911</v>
      </c>
      <c r="Q31" s="11">
        <f t="shared" si="3"/>
        <v>18.761373357112678</v>
      </c>
      <c r="R31" s="11">
        <f t="shared" si="3"/>
        <v>18.911724513042749</v>
      </c>
      <c r="S31" s="11">
        <f t="shared" si="3"/>
        <v>19.059030740163681</v>
      </c>
      <c r="T31" s="11">
        <f t="shared" si="3"/>
        <v>19.203353704722034</v>
      </c>
      <c r="U31" s="11">
        <f t="shared" si="3"/>
        <v>19.344753824092493</v>
      </c>
      <c r="V31" s="11">
        <f t="shared" si="3"/>
        <v>19.483290292070155</v>
      </c>
      <c r="W31" s="11">
        <f t="shared" si="3"/>
        <v>19.619021103650617</v>
      </c>
      <c r="X31" s="11">
        <f t="shared" si="3"/>
        <v>19.752003079308178</v>
      </c>
      <c r="Y31" s="11">
        <f t="shared" si="3"/>
        <v>19.882291888782404</v>
      </c>
      <c r="Z31" s="11">
        <f t="shared" si="3"/>
        <v>20.00994207438292</v>
      </c>
      <c r="AA31" s="11">
        <f t="shared" si="3"/>
        <v>20.135007073822258</v>
      </c>
      <c r="AB31" s="11">
        <f t="shared" si="3"/>
        <v>20.25753924258629</v>
      </c>
      <c r="AC31" s="11">
        <f t="shared" si="3"/>
        <v>20.37758987585158</v>
      </c>
      <c r="AD31" s="11">
        <f t="shared" si="3"/>
        <v>20.495209229958931</v>
      </c>
      <c r="AE31" s="11">
        <f t="shared" si="3"/>
        <v>20.610446543451971</v>
      </c>
      <c r="AF31" s="11">
        <f t="shared" si="3"/>
        <v>20.723350057689707</v>
      </c>
      <c r="AG31" s="11">
        <f t="shared" si="3"/>
        <v>20.833967037041635</v>
      </c>
      <c r="AH31" s="11">
        <f t="shared" si="3"/>
        <v>20.942343788673824</v>
      </c>
      <c r="AI31" s="11">
        <f t="shared" si="3"/>
        <v>21.048525681934329</v>
      </c>
      <c r="AJ31" s="11">
        <f t="shared" si="3"/>
        <v>21.152557167345961</v>
      </c>
      <c r="AK31" s="11">
        <f t="shared" si="3"/>
        <v>21.254481795214481</v>
      </c>
      <c r="AL31" s="11">
        <f t="shared" si="3"/>
        <v>21.354342233859853</v>
      </c>
      <c r="AM31" s="11">
        <f t="shared" si="3"/>
        <v>21.452180287478363</v>
      </c>
      <c r="AN31" s="11">
        <f t="shared" si="3"/>
        <v>21.548036913642918</v>
      </c>
      <c r="AO31" s="11">
        <f t="shared" si="3"/>
        <v>21.64195224044898</v>
      </c>
      <c r="AP31" s="11">
        <f t="shared" si="3"/>
        <v>21.733965583313228</v>
      </c>
      <c r="AQ31" s="11">
        <f t="shared" si="3"/>
        <v>21.824115461432033</v>
      </c>
      <c r="AR31" s="11">
        <f t="shared" si="3"/>
        <v>21.912439613906582</v>
      </c>
      <c r="AS31" s="11">
        <f t="shared" si="3"/>
        <v>21.998975015541479</v>
      </c>
      <c r="AT31" s="11">
        <f t="shared" si="3"/>
        <v>22.083757892323348</v>
      </c>
      <c r="AU31" s="11">
        <f t="shared" si="3"/>
        <v>22.166823736585989</v>
      </c>
      <c r="AV31" s="11">
        <f t="shared" si="3"/>
        <v>22.248207321868406</v>
      </c>
      <c r="AW31" s="11">
        <f t="shared" si="3"/>
        <v>22.327942717471899</v>
      </c>
      <c r="AX31" s="11">
        <f t="shared" si="3"/>
        <v>22.406063302722391</v>
      </c>
      <c r="AY31" s="11">
        <f t="shared" si="3"/>
        <v>22.482601780943877</v>
      </c>
      <c r="AZ31" s="11">
        <f t="shared" si="3"/>
        <v>22.55759019314889</v>
      </c>
      <c r="BA31" s="11">
        <f t="shared" si="3"/>
        <v>22.631059931451716</v>
      </c>
      <c r="BB31" s="11">
        <f t="shared" si="3"/>
        <v>22.703041752209948</v>
      </c>
      <c r="BC31" s="11">
        <f t="shared" si="3"/>
        <v>22.773565788899905</v>
      </c>
      <c r="BD31" s="11">
        <f t="shared" si="3"/>
        <v>22.842661564731301</v>
      </c>
      <c r="BE31" s="11">
        <f t="shared" si="3"/>
        <v>22.910358005006429</v>
      </c>
      <c r="BF31" s="11">
        <f t="shared" si="3"/>
        <v>22.976683449229046</v>
      </c>
      <c r="BG31" s="11">
        <f t="shared" si="3"/>
        <v>23.041665662968047</v>
      </c>
      <c r="BH31" s="11">
        <f t="shared" si="3"/>
        <v>23.105331849480841</v>
      </c>
      <c r="BI31" s="11">
        <f t="shared" si="3"/>
        <v>23.167708661101358</v>
      </c>
      <c r="BJ31" s="11">
        <f t="shared" si="3"/>
        <v>23.228822210397411</v>
      </c>
      <c r="BK31" s="11">
        <f t="shared" si="3"/>
        <v>23.288698081102105</v>
      </c>
      <c r="BL31" s="11">
        <f t="shared" si="3"/>
        <v>23.347361338823859</v>
      </c>
      <c r="BM31" s="11">
        <f t="shared" si="3"/>
        <v>23.404836541539517</v>
      </c>
      <c r="BN31" s="11">
        <f t="shared" ref="BN31:CX31" si="4">$B$18+($H$15-$B$18-$I$14)*EXP(-$C$15*$E$15*BN$28)+$I$14*EXP(-$B$15*$E$15*BN$28)</f>
        <v>23.461147749874968</v>
      </c>
      <c r="BO31" s="11">
        <f t="shared" si="4"/>
        <v>23.51631853717755</v>
      </c>
      <c r="BP31" s="11">
        <f t="shared" si="4"/>
        <v>23.570371999384484</v>
      </c>
      <c r="BQ31" s="11">
        <f t="shared" si="4"/>
        <v>23.623330764691421</v>
      </c>
      <c r="BR31" s="11">
        <f t="shared" si="4"/>
        <v>23.675217003025203</v>
      </c>
      <c r="BS31" s="11">
        <f t="shared" si="4"/>
        <v>23.726052435324785</v>
      </c>
      <c r="BT31" s="11">
        <f t="shared" si="4"/>
        <v>23.775858342634173</v>
      </c>
      <c r="BU31" s="11">
        <f t="shared" si="4"/>
        <v>23.824655575011246</v>
      </c>
      <c r="BV31" s="11">
        <f t="shared" si="4"/>
        <v>23.872464560256113</v>
      </c>
      <c r="BW31" s="11">
        <f t="shared" si="4"/>
        <v>23.919305312462747</v>
      </c>
      <c r="BX31" s="11">
        <f t="shared" si="4"/>
        <v>23.965197440397397</v>
      </c>
      <c r="BY31" s="11">
        <f t="shared" si="4"/>
        <v>24.010160155707339</v>
      </c>
      <c r="BZ31" s="11">
        <f t="shared" si="4"/>
        <v>24.054212280963366</v>
      </c>
      <c r="CA31" s="11">
        <f t="shared" si="4"/>
        <v>24.097372257539416</v>
      </c>
      <c r="CB31" s="11">
        <f t="shared" si="4"/>
        <v>24.139658153332611</v>
      </c>
      <c r="CC31" s="11">
        <f t="shared" si="4"/>
        <v>24.18108767032696</v>
      </c>
      <c r="CD31" s="11">
        <f t="shared" si="4"/>
        <v>24.221678152003854</v>
      </c>
      <c r="CE31" s="11">
        <f t="shared" si="4"/>
        <v>24.261446590602525</v>
      </c>
      <c r="CF31" s="11">
        <f t="shared" si="4"/>
        <v>24.300409634233432</v>
      </c>
      <c r="CG31" s="11">
        <f t="shared" si="4"/>
        <v>24.338583593847595</v>
      </c>
      <c r="CH31" s="11">
        <f t="shared" si="4"/>
        <v>24.375984450064788</v>
      </c>
      <c r="CI31" s="11">
        <f t="shared" si="4"/>
        <v>24.412627859863438</v>
      </c>
      <c r="CJ31" s="11">
        <f t="shared" si="4"/>
        <v>24.448529163135067</v>
      </c>
      <c r="CK31" s="11">
        <f t="shared" si="4"/>
        <v>24.483703389105951</v>
      </c>
      <c r="CL31" s="11">
        <f t="shared" si="4"/>
        <v>24.518165262628759</v>
      </c>
      <c r="CM31" s="11">
        <f t="shared" si="4"/>
        <v>24.551929210346756</v>
      </c>
      <c r="CN31" s="11">
        <f t="shared" si="4"/>
        <v>24.585009366733178</v>
      </c>
      <c r="CO31" s="11">
        <f t="shared" si="4"/>
        <v>24.617419580008299</v>
      </c>
      <c r="CP31" s="11">
        <f t="shared" si="4"/>
        <v>24.649173417936641</v>
      </c>
      <c r="CQ31" s="11">
        <f t="shared" si="4"/>
        <v>24.680284173506816</v>
      </c>
      <c r="CR31" s="11">
        <f t="shared" si="4"/>
        <v>24.710764870496305</v>
      </c>
      <c r="CS31" s="11">
        <f t="shared" si="4"/>
        <v>24.740628268923558</v>
      </c>
      <c r="CT31" s="11">
        <f t="shared" si="4"/>
        <v>24.769886870389673</v>
      </c>
      <c r="CU31" s="11">
        <f t="shared" si="4"/>
        <v>24.798552923311892</v>
      </c>
      <c r="CV31" s="11">
        <f t="shared" si="4"/>
        <v>24.826638428051112</v>
      </c>
      <c r="CW31" s="11">
        <f t="shared" si="4"/>
        <v>24.854155141935543</v>
      </c>
      <c r="CX31" s="11">
        <f t="shared" si="4"/>
        <v>24.881114584182644</v>
      </c>
    </row>
    <row r="32" spans="1:124" x14ac:dyDescent="0.2">
      <c r="A32" s="3" t="s">
        <v>17</v>
      </c>
      <c r="B32" s="11">
        <f t="shared" ref="B32:BM32" si="5">B30+B31</f>
        <v>17.120000000000005</v>
      </c>
      <c r="C32" s="11">
        <f t="shared" si="5"/>
        <v>17.800041125501654</v>
      </c>
      <c r="D32" s="11">
        <f t="shared" si="5"/>
        <v>18.031346313809891</v>
      </c>
      <c r="E32" s="11">
        <f t="shared" si="5"/>
        <v>18.229542268805652</v>
      </c>
      <c r="F32" s="11">
        <f t="shared" si="5"/>
        <v>18.421866779056199</v>
      </c>
      <c r="G32" s="11">
        <f t="shared" si="5"/>
        <v>18.610174920198101</v>
      </c>
      <c r="H32" s="11">
        <f t="shared" si="5"/>
        <v>18.794661490431338</v>
      </c>
      <c r="I32" s="11">
        <f t="shared" si="5"/>
        <v>18.975411299126652</v>
      </c>
      <c r="J32" s="11">
        <f t="shared" si="5"/>
        <v>19.152500508141358</v>
      </c>
      <c r="K32" s="11">
        <f t="shared" si="5"/>
        <v>19.326003284023237</v>
      </c>
      <c r="L32" s="11">
        <f t="shared" si="5"/>
        <v>19.49599226169563</v>
      </c>
      <c r="M32" s="11">
        <f t="shared" si="5"/>
        <v>19.662538603137058</v>
      </c>
      <c r="N32" s="11">
        <f t="shared" si="5"/>
        <v>19.825712029019115</v>
      </c>
      <c r="O32" s="11">
        <f t="shared" si="5"/>
        <v>19.985580848014134</v>
      </c>
      <c r="P32" s="11">
        <f t="shared" si="5"/>
        <v>20.142211985398855</v>
      </c>
      <c r="Q32" s="11">
        <f t="shared" si="5"/>
        <v>20.295671011071622</v>
      </c>
      <c r="R32" s="11">
        <f t="shared" si="5"/>
        <v>20.446022167001694</v>
      </c>
      <c r="S32" s="11">
        <f t="shared" si="5"/>
        <v>20.593328394122626</v>
      </c>
      <c r="T32" s="11">
        <f t="shared" si="5"/>
        <v>20.737651358680978</v>
      </c>
      <c r="U32" s="11">
        <f t="shared" si="5"/>
        <v>20.879051478051437</v>
      </c>
      <c r="V32" s="11">
        <f t="shared" si="5"/>
        <v>21.017587946029099</v>
      </c>
      <c r="W32" s="11">
        <f t="shared" si="5"/>
        <v>21.153318757609561</v>
      </c>
      <c r="X32" s="11">
        <f t="shared" si="5"/>
        <v>21.286300733267122</v>
      </c>
      <c r="Y32" s="11">
        <f t="shared" si="5"/>
        <v>21.416589542741349</v>
      </c>
      <c r="Z32" s="11">
        <f t="shared" si="5"/>
        <v>21.544239728341864</v>
      </c>
      <c r="AA32" s="11">
        <f t="shared" si="5"/>
        <v>21.669304727781203</v>
      </c>
      <c r="AB32" s="11">
        <f t="shared" si="5"/>
        <v>21.791836896545234</v>
      </c>
      <c r="AC32" s="11">
        <f t="shared" si="5"/>
        <v>21.911887529810524</v>
      </c>
      <c r="AD32" s="11">
        <f t="shared" si="5"/>
        <v>22.029506883917875</v>
      </c>
      <c r="AE32" s="11">
        <f t="shared" si="5"/>
        <v>22.144744197410915</v>
      </c>
      <c r="AF32" s="11">
        <f t="shared" si="5"/>
        <v>22.257647711648652</v>
      </c>
      <c r="AG32" s="11">
        <f t="shared" si="5"/>
        <v>22.368264691000579</v>
      </c>
      <c r="AH32" s="11">
        <f t="shared" si="5"/>
        <v>22.476641442632769</v>
      </c>
      <c r="AI32" s="11">
        <f t="shared" si="5"/>
        <v>22.582823335893274</v>
      </c>
      <c r="AJ32" s="11">
        <f t="shared" si="5"/>
        <v>22.686854821304905</v>
      </c>
      <c r="AK32" s="11">
        <f t="shared" si="5"/>
        <v>22.788779449173425</v>
      </c>
      <c r="AL32" s="11">
        <f t="shared" si="5"/>
        <v>22.888639887818798</v>
      </c>
      <c r="AM32" s="11">
        <f t="shared" si="5"/>
        <v>22.986477941437307</v>
      </c>
      <c r="AN32" s="11">
        <f t="shared" si="5"/>
        <v>23.082334567601862</v>
      </c>
      <c r="AO32" s="11">
        <f t="shared" si="5"/>
        <v>23.176249894407924</v>
      </c>
      <c r="AP32" s="11">
        <f t="shared" si="5"/>
        <v>23.268263237272173</v>
      </c>
      <c r="AQ32" s="11">
        <f t="shared" si="5"/>
        <v>23.358413115390977</v>
      </c>
      <c r="AR32" s="11">
        <f t="shared" si="5"/>
        <v>23.446737267865526</v>
      </c>
      <c r="AS32" s="11">
        <f t="shared" si="5"/>
        <v>23.533272669500423</v>
      </c>
      <c r="AT32" s="11">
        <f t="shared" si="5"/>
        <v>23.618055546282292</v>
      </c>
      <c r="AU32" s="11">
        <f t="shared" si="5"/>
        <v>23.701121390544934</v>
      </c>
      <c r="AV32" s="11">
        <f t="shared" si="5"/>
        <v>23.782504975827351</v>
      </c>
      <c r="AW32" s="11">
        <f t="shared" si="5"/>
        <v>23.862240371430843</v>
      </c>
      <c r="AX32" s="11">
        <f t="shared" si="5"/>
        <v>23.940360956681335</v>
      </c>
      <c r="AY32" s="11">
        <f t="shared" si="5"/>
        <v>24.016899434902822</v>
      </c>
      <c r="AZ32" s="11">
        <f t="shared" si="5"/>
        <v>24.091887847107834</v>
      </c>
      <c r="BA32" s="11">
        <f t="shared" si="5"/>
        <v>24.165357585410661</v>
      </c>
      <c r="BB32" s="11">
        <f t="shared" si="5"/>
        <v>24.237339406168893</v>
      </c>
      <c r="BC32" s="11">
        <f t="shared" si="5"/>
        <v>24.307863442858849</v>
      </c>
      <c r="BD32" s="11">
        <f t="shared" si="5"/>
        <v>24.376959218690246</v>
      </c>
      <c r="BE32" s="11">
        <f t="shared" si="5"/>
        <v>24.444655658965374</v>
      </c>
      <c r="BF32" s="11">
        <f t="shared" si="5"/>
        <v>24.510981103187991</v>
      </c>
      <c r="BG32" s="11">
        <f t="shared" si="5"/>
        <v>24.575963316926991</v>
      </c>
      <c r="BH32" s="11">
        <f t="shared" si="5"/>
        <v>24.639629503439785</v>
      </c>
      <c r="BI32" s="11">
        <f t="shared" si="5"/>
        <v>24.702006315060302</v>
      </c>
      <c r="BJ32" s="11">
        <f t="shared" si="5"/>
        <v>24.763119864356355</v>
      </c>
      <c r="BK32" s="11">
        <f t="shared" si="5"/>
        <v>24.822995735061049</v>
      </c>
      <c r="BL32" s="11">
        <f t="shared" si="5"/>
        <v>24.881658992782803</v>
      </c>
      <c r="BM32" s="11">
        <f t="shared" si="5"/>
        <v>24.939134195498461</v>
      </c>
      <c r="BN32" s="11">
        <f t="shared" ref="BN32:CS32" si="6">BN30+BN31</f>
        <v>24.995445403833912</v>
      </c>
      <c r="BO32" s="11">
        <f t="shared" si="6"/>
        <v>25.050616191136495</v>
      </c>
      <c r="BP32" s="11">
        <f t="shared" si="6"/>
        <v>25.104669653343429</v>
      </c>
      <c r="BQ32" s="11">
        <f t="shared" si="6"/>
        <v>25.157628418650365</v>
      </c>
      <c r="BR32" s="11">
        <f t="shared" si="6"/>
        <v>25.209514656984148</v>
      </c>
      <c r="BS32" s="11">
        <f t="shared" si="6"/>
        <v>25.26035008928373</v>
      </c>
      <c r="BT32" s="11">
        <f t="shared" si="6"/>
        <v>25.310155996593117</v>
      </c>
      <c r="BU32" s="11">
        <f t="shared" si="6"/>
        <v>25.35895322897019</v>
      </c>
      <c r="BV32" s="11">
        <f t="shared" si="6"/>
        <v>25.406762214215057</v>
      </c>
      <c r="BW32" s="11">
        <f t="shared" si="6"/>
        <v>25.453602966421691</v>
      </c>
      <c r="BX32" s="11">
        <f t="shared" si="6"/>
        <v>25.499495094356341</v>
      </c>
      <c r="BY32" s="11">
        <f t="shared" si="6"/>
        <v>25.544457809666284</v>
      </c>
      <c r="BZ32" s="11">
        <f t="shared" si="6"/>
        <v>25.58850993492231</v>
      </c>
      <c r="CA32" s="11">
        <f t="shared" si="6"/>
        <v>25.63166991149836</v>
      </c>
      <c r="CB32" s="11">
        <f t="shared" si="6"/>
        <v>25.673955807291556</v>
      </c>
      <c r="CC32" s="11">
        <f t="shared" si="6"/>
        <v>25.715385324285904</v>
      </c>
      <c r="CD32" s="11">
        <f t="shared" si="6"/>
        <v>25.755975805962798</v>
      </c>
      <c r="CE32" s="11">
        <f t="shared" si="6"/>
        <v>25.795744244561469</v>
      </c>
      <c r="CF32" s="11">
        <f t="shared" si="6"/>
        <v>25.834707288192376</v>
      </c>
      <c r="CG32" s="11">
        <f t="shared" si="6"/>
        <v>25.872881247806539</v>
      </c>
      <c r="CH32" s="11">
        <f t="shared" si="6"/>
        <v>25.910282104023732</v>
      </c>
      <c r="CI32" s="11">
        <f t="shared" si="6"/>
        <v>25.946925513822382</v>
      </c>
      <c r="CJ32" s="11">
        <f t="shared" si="6"/>
        <v>25.982826817094011</v>
      </c>
      <c r="CK32" s="11">
        <f t="shared" si="6"/>
        <v>26.018001043064896</v>
      </c>
      <c r="CL32" s="11">
        <f t="shared" si="6"/>
        <v>26.052462916587704</v>
      </c>
      <c r="CM32" s="11">
        <f t="shared" si="6"/>
        <v>26.086226864305701</v>
      </c>
      <c r="CN32" s="11">
        <f t="shared" si="6"/>
        <v>26.119307020692123</v>
      </c>
      <c r="CO32" s="11">
        <f t="shared" si="6"/>
        <v>26.151717233967243</v>
      </c>
      <c r="CP32" s="11">
        <f t="shared" si="6"/>
        <v>26.183471071895585</v>
      </c>
      <c r="CQ32" s="11">
        <f t="shared" si="6"/>
        <v>26.214581827465761</v>
      </c>
      <c r="CR32" s="11">
        <f t="shared" si="6"/>
        <v>26.24506252445525</v>
      </c>
      <c r="CS32" s="11">
        <f t="shared" si="6"/>
        <v>26.274925922882503</v>
      </c>
      <c r="CT32" s="11">
        <f>CT30+CT31</f>
        <v>26.304184524348617</v>
      </c>
      <c r="CU32" s="11">
        <f>CU30+CU31</f>
        <v>26.332850577270836</v>
      </c>
      <c r="CV32" s="11">
        <f>CV30+CV31</f>
        <v>26.360936082010056</v>
      </c>
      <c r="CW32" s="11">
        <f>CW30+CW31</f>
        <v>26.388452795894487</v>
      </c>
      <c r="CX32" s="11">
        <f>CX30+CX31</f>
        <v>26.415412238141588</v>
      </c>
    </row>
    <row r="33" spans="1:41" x14ac:dyDescent="0.2">
      <c r="A33" s="3" t="s">
        <v>108</v>
      </c>
      <c r="B33" s="6">
        <f>$Q$14+B32</f>
        <v>34.260000000000005</v>
      </c>
      <c r="C33" s="6">
        <f t="shared" ref="C33:AF33" si="7">$Q$14+C32</f>
        <v>34.940041125501651</v>
      </c>
      <c r="D33" s="6">
        <f t="shared" si="7"/>
        <v>35.171346313809892</v>
      </c>
      <c r="E33" s="6">
        <f t="shared" si="7"/>
        <v>35.369542268805652</v>
      </c>
      <c r="F33" s="6">
        <f t="shared" si="7"/>
        <v>35.561866779056203</v>
      </c>
      <c r="G33" s="6">
        <f t="shared" si="7"/>
        <v>35.750174920198106</v>
      </c>
      <c r="H33" s="6">
        <f t="shared" si="7"/>
        <v>35.934661490431338</v>
      </c>
      <c r="I33" s="6">
        <f t="shared" si="7"/>
        <v>36.115411299126649</v>
      </c>
      <c r="J33" s="6">
        <f t="shared" si="7"/>
        <v>36.292500508141359</v>
      </c>
      <c r="K33" s="6">
        <f t="shared" si="7"/>
        <v>36.466003284023238</v>
      </c>
      <c r="L33" s="6">
        <f t="shared" si="7"/>
        <v>36.635992261695634</v>
      </c>
      <c r="M33" s="6">
        <f t="shared" si="7"/>
        <v>36.802538603137059</v>
      </c>
      <c r="N33" s="6">
        <f t="shared" si="7"/>
        <v>36.965712029019116</v>
      </c>
      <c r="O33" s="6">
        <f t="shared" si="7"/>
        <v>37.125580848014138</v>
      </c>
      <c r="P33" s="6">
        <f t="shared" si="7"/>
        <v>37.28221198539886</v>
      </c>
      <c r="Q33" s="6">
        <f t="shared" si="7"/>
        <v>37.435671011071619</v>
      </c>
      <c r="R33" s="6">
        <f t="shared" si="7"/>
        <v>37.586022167001694</v>
      </c>
      <c r="S33" s="6">
        <f t="shared" si="7"/>
        <v>37.733328394122623</v>
      </c>
      <c r="T33" s="6">
        <f t="shared" si="7"/>
        <v>37.877651358680978</v>
      </c>
      <c r="U33" s="6">
        <f t="shared" si="7"/>
        <v>38.019051478051438</v>
      </c>
      <c r="V33" s="6">
        <f t="shared" si="7"/>
        <v>38.157587946029096</v>
      </c>
      <c r="W33" s="6">
        <f t="shared" si="7"/>
        <v>38.293318757609562</v>
      </c>
      <c r="X33" s="6">
        <f t="shared" si="7"/>
        <v>38.426300733267126</v>
      </c>
      <c r="Y33" s="6">
        <f t="shared" si="7"/>
        <v>38.556589542741349</v>
      </c>
      <c r="Z33" s="6">
        <f t="shared" si="7"/>
        <v>38.684239728341865</v>
      </c>
      <c r="AA33" s="6">
        <f t="shared" si="7"/>
        <v>38.809304727781203</v>
      </c>
      <c r="AB33" s="6">
        <f t="shared" si="7"/>
        <v>38.931836896545235</v>
      </c>
      <c r="AC33" s="6">
        <f t="shared" si="7"/>
        <v>39.051887529810529</v>
      </c>
      <c r="AD33" s="6">
        <f t="shared" si="7"/>
        <v>39.169506883917876</v>
      </c>
      <c r="AE33" s="6">
        <f t="shared" si="7"/>
        <v>39.284744197410916</v>
      </c>
      <c r="AF33" s="6">
        <f t="shared" si="7"/>
        <v>39.397647711648652</v>
      </c>
    </row>
    <row r="34" spans="1:41" x14ac:dyDescent="0.2">
      <c r="A34" s="3" t="s">
        <v>62</v>
      </c>
      <c r="B34" s="6">
        <f>B31+$Q$14</f>
        <v>33.31</v>
      </c>
      <c r="C34" s="6">
        <f t="shared" ref="C34:AF34" si="8">C31+$Q$14</f>
        <v>33.443927240710352</v>
      </c>
      <c r="D34" s="6">
        <f t="shared" si="8"/>
        <v>33.639543963773477</v>
      </c>
      <c r="E34" s="6">
        <f t="shared" si="8"/>
        <v>33.835407682605641</v>
      </c>
      <c r="F34" s="6">
        <f t="shared" si="8"/>
        <v>34.027579781552276</v>
      </c>
      <c r="G34" s="6">
        <f t="shared" si="8"/>
        <v>34.215877962636988</v>
      </c>
      <c r="H34" s="6">
        <f t="shared" si="8"/>
        <v>34.400363881981889</v>
      </c>
      <c r="I34" s="6">
        <f t="shared" si="8"/>
        <v>34.581113648141752</v>
      </c>
      <c r="J34" s="6">
        <f t="shared" si="8"/>
        <v>34.758202854376762</v>
      </c>
      <c r="K34" s="6">
        <f t="shared" si="8"/>
        <v>34.931705630076991</v>
      </c>
      <c r="L34" s="6">
        <f t="shared" si="8"/>
        <v>35.101694607737514</v>
      </c>
      <c r="M34" s="6">
        <f t="shared" si="8"/>
        <v>35.268240949178164</v>
      </c>
      <c r="N34" s="6">
        <f t="shared" si="8"/>
        <v>35.431414375060172</v>
      </c>
      <c r="O34" s="6">
        <f t="shared" si="8"/>
        <v>35.591283194055194</v>
      </c>
      <c r="P34" s="6">
        <f t="shared" si="8"/>
        <v>35.747914331439915</v>
      </c>
      <c r="Q34" s="6">
        <f t="shared" si="8"/>
        <v>35.901373357112675</v>
      </c>
      <c r="R34" s="6">
        <f t="shared" si="8"/>
        <v>36.05172451304275</v>
      </c>
      <c r="S34" s="6">
        <f t="shared" si="8"/>
        <v>36.199030740163678</v>
      </c>
      <c r="T34" s="6">
        <f t="shared" si="8"/>
        <v>36.343353704722034</v>
      </c>
      <c r="U34" s="6">
        <f t="shared" si="8"/>
        <v>36.484753824092493</v>
      </c>
      <c r="V34" s="6">
        <f t="shared" si="8"/>
        <v>36.623290292070152</v>
      </c>
      <c r="W34" s="6">
        <f t="shared" si="8"/>
        <v>36.759021103650618</v>
      </c>
      <c r="X34" s="6">
        <f t="shared" si="8"/>
        <v>36.892003079308182</v>
      </c>
      <c r="Y34" s="6">
        <f t="shared" si="8"/>
        <v>37.022291888782405</v>
      </c>
      <c r="Z34" s="6">
        <f t="shared" si="8"/>
        <v>37.149942074382921</v>
      </c>
      <c r="AA34" s="6">
        <f t="shared" si="8"/>
        <v>37.275007073822259</v>
      </c>
      <c r="AB34" s="6">
        <f t="shared" si="8"/>
        <v>37.397539242586291</v>
      </c>
      <c r="AC34" s="6">
        <f t="shared" si="8"/>
        <v>37.517589875851584</v>
      </c>
      <c r="AD34" s="6">
        <f t="shared" si="8"/>
        <v>37.635209229958932</v>
      </c>
      <c r="AE34" s="6">
        <f t="shared" si="8"/>
        <v>37.750446543451972</v>
      </c>
      <c r="AF34" s="6">
        <f t="shared" si="8"/>
        <v>37.863350057689708</v>
      </c>
      <c r="AG34" t="s">
        <v>30</v>
      </c>
    </row>
    <row r="35" spans="1:41" x14ac:dyDescent="0.2">
      <c r="A35" s="3" t="s">
        <v>21</v>
      </c>
      <c r="B35">
        <f t="shared" ref="B35:AF37" si="9">IF(ISBLANK(B23),"",(B30)^2)</f>
        <v>0.90249999999999997</v>
      </c>
      <c r="C35" t="str">
        <f t="shared" si="9"/>
        <v/>
      </c>
      <c r="D35" t="str">
        <f t="shared" si="9"/>
        <v/>
      </c>
      <c r="E35" t="str">
        <f t="shared" si="9"/>
        <v/>
      </c>
      <c r="F35" t="str">
        <f t="shared" si="9"/>
        <v/>
      </c>
      <c r="G35" t="str">
        <f t="shared" si="9"/>
        <v/>
      </c>
      <c r="H35" t="str">
        <f t="shared" si="9"/>
        <v/>
      </c>
      <c r="I35" t="str">
        <f t="shared" si="9"/>
        <v/>
      </c>
      <c r="J35" t="str">
        <f t="shared" si="9"/>
        <v/>
      </c>
      <c r="K35" t="str">
        <f t="shared" si="9"/>
        <v/>
      </c>
      <c r="L35" t="str">
        <f t="shared" si="9"/>
        <v/>
      </c>
      <c r="M35" t="str">
        <f t="shared" si="9"/>
        <v/>
      </c>
      <c r="N35" t="str">
        <f t="shared" si="9"/>
        <v/>
      </c>
      <c r="O35" t="str">
        <f t="shared" si="9"/>
        <v/>
      </c>
      <c r="P35" t="str">
        <f t="shared" si="9"/>
        <v/>
      </c>
      <c r="Q35" t="str">
        <f t="shared" si="9"/>
        <v/>
      </c>
      <c r="R35" t="str">
        <f t="shared" si="9"/>
        <v/>
      </c>
      <c r="S35" t="str">
        <f t="shared" si="9"/>
        <v/>
      </c>
      <c r="T35" t="str">
        <f t="shared" si="9"/>
        <v/>
      </c>
      <c r="U35" t="str">
        <f t="shared" si="9"/>
        <v/>
      </c>
      <c r="V35" t="str">
        <f t="shared" si="9"/>
        <v/>
      </c>
      <c r="W35" t="str">
        <f t="shared" si="9"/>
        <v/>
      </c>
      <c r="X35" t="str">
        <f t="shared" si="9"/>
        <v/>
      </c>
      <c r="Y35" t="str">
        <f t="shared" si="9"/>
        <v/>
      </c>
      <c r="Z35" t="str">
        <f t="shared" si="9"/>
        <v/>
      </c>
      <c r="AA35" t="str">
        <f t="shared" si="9"/>
        <v/>
      </c>
      <c r="AB35" t="str">
        <f t="shared" si="9"/>
        <v/>
      </c>
      <c r="AC35" t="str">
        <f t="shared" si="9"/>
        <v/>
      </c>
      <c r="AD35" t="str">
        <f t="shared" si="9"/>
        <v/>
      </c>
      <c r="AE35" t="str">
        <f t="shared" si="9"/>
        <v/>
      </c>
      <c r="AF35" t="str">
        <f t="shared" si="9"/>
        <v/>
      </c>
      <c r="AG35" s="12">
        <f>SUM(B35:AF35)</f>
        <v>0.90249999999999997</v>
      </c>
      <c r="AH35" s="3" t="s">
        <v>27</v>
      </c>
    </row>
    <row r="36" spans="1:41" x14ac:dyDescent="0.2">
      <c r="A36" s="3" t="s">
        <v>22</v>
      </c>
      <c r="B36">
        <f t="shared" si="9"/>
        <v>261.46890000000019</v>
      </c>
      <c r="C36" t="str">
        <f t="shared" si="9"/>
        <v/>
      </c>
      <c r="D36" t="str">
        <f t="shared" si="9"/>
        <v/>
      </c>
      <c r="E36" t="str">
        <f t="shared" si="9"/>
        <v/>
      </c>
      <c r="F36" t="str">
        <f t="shared" si="9"/>
        <v/>
      </c>
      <c r="G36" t="str">
        <f t="shared" si="9"/>
        <v/>
      </c>
      <c r="H36" t="str">
        <f t="shared" si="9"/>
        <v/>
      </c>
      <c r="I36" t="str">
        <f t="shared" si="9"/>
        <v/>
      </c>
      <c r="J36" t="str">
        <f t="shared" si="9"/>
        <v/>
      </c>
      <c r="K36" t="str">
        <f t="shared" si="9"/>
        <v/>
      </c>
      <c r="L36" t="str">
        <f t="shared" si="9"/>
        <v/>
      </c>
      <c r="M36" t="str">
        <f t="shared" si="9"/>
        <v/>
      </c>
      <c r="N36" t="str">
        <f t="shared" si="9"/>
        <v/>
      </c>
      <c r="O36" t="str">
        <f t="shared" si="9"/>
        <v/>
      </c>
      <c r="P36" t="str">
        <f t="shared" si="9"/>
        <v/>
      </c>
      <c r="Q36" t="str">
        <f t="shared" si="9"/>
        <v/>
      </c>
      <c r="R36" t="str">
        <f t="shared" si="9"/>
        <v/>
      </c>
      <c r="S36" t="str">
        <f t="shared" si="9"/>
        <v/>
      </c>
      <c r="T36" t="str">
        <f t="shared" si="9"/>
        <v/>
      </c>
      <c r="U36" t="str">
        <f t="shared" si="9"/>
        <v/>
      </c>
      <c r="V36" t="str">
        <f t="shared" si="9"/>
        <v/>
      </c>
      <c r="W36" t="str">
        <f t="shared" si="9"/>
        <v/>
      </c>
      <c r="X36" t="str">
        <f t="shared" si="9"/>
        <v/>
      </c>
      <c r="Y36" t="str">
        <f t="shared" si="9"/>
        <v/>
      </c>
      <c r="Z36" t="str">
        <f t="shared" si="9"/>
        <v/>
      </c>
      <c r="AA36" t="str">
        <f t="shared" si="9"/>
        <v/>
      </c>
      <c r="AB36" t="str">
        <f t="shared" si="9"/>
        <v/>
      </c>
      <c r="AC36" t="str">
        <f t="shared" si="9"/>
        <v/>
      </c>
      <c r="AD36" t="str">
        <f t="shared" si="9"/>
        <v/>
      </c>
      <c r="AE36" t="str">
        <f t="shared" si="9"/>
        <v/>
      </c>
      <c r="AF36" t="str">
        <f t="shared" si="9"/>
        <v/>
      </c>
      <c r="AG36" s="12">
        <f>SUM(B36:AF36)</f>
        <v>261.46890000000019</v>
      </c>
      <c r="AH36" s="3" t="s">
        <v>28</v>
      </c>
    </row>
    <row r="37" spans="1:41" x14ac:dyDescent="0.2">
      <c r="A37" s="3" t="s">
        <v>23</v>
      </c>
      <c r="B37">
        <f t="shared" si="9"/>
        <v>293.09440000000018</v>
      </c>
      <c r="C37" t="str">
        <f t="shared" si="9"/>
        <v/>
      </c>
      <c r="D37" t="str">
        <f t="shared" si="9"/>
        <v/>
      </c>
      <c r="E37" t="str">
        <f t="shared" si="9"/>
        <v/>
      </c>
      <c r="F37" t="str">
        <f t="shared" si="9"/>
        <v/>
      </c>
      <c r="G37" t="str">
        <f t="shared" si="9"/>
        <v/>
      </c>
      <c r="H37" t="str">
        <f t="shared" si="9"/>
        <v/>
      </c>
      <c r="I37" t="str">
        <f t="shared" si="9"/>
        <v/>
      </c>
      <c r="J37" t="str">
        <f t="shared" si="9"/>
        <v/>
      </c>
      <c r="K37" t="str">
        <f t="shared" si="9"/>
        <v/>
      </c>
      <c r="L37" t="str">
        <f t="shared" si="9"/>
        <v/>
      </c>
      <c r="M37" t="str">
        <f t="shared" si="9"/>
        <v/>
      </c>
      <c r="N37" t="str">
        <f t="shared" si="9"/>
        <v/>
      </c>
      <c r="O37" t="str">
        <f t="shared" si="9"/>
        <v/>
      </c>
      <c r="P37" t="str">
        <f t="shared" si="9"/>
        <v/>
      </c>
      <c r="Q37" t="str">
        <f t="shared" si="9"/>
        <v/>
      </c>
      <c r="R37" t="str">
        <f t="shared" si="9"/>
        <v/>
      </c>
      <c r="S37" t="str">
        <f t="shared" si="9"/>
        <v/>
      </c>
      <c r="T37" t="str">
        <f t="shared" si="9"/>
        <v/>
      </c>
      <c r="U37" t="str">
        <f t="shared" si="9"/>
        <v/>
      </c>
      <c r="V37" t="str">
        <f t="shared" si="9"/>
        <v/>
      </c>
      <c r="W37" t="str">
        <f t="shared" si="9"/>
        <v/>
      </c>
      <c r="X37" t="str">
        <f t="shared" si="9"/>
        <v/>
      </c>
      <c r="Y37" t="str">
        <f t="shared" si="9"/>
        <v/>
      </c>
      <c r="Z37" t="str">
        <f t="shared" si="9"/>
        <v/>
      </c>
      <c r="AA37" t="str">
        <f t="shared" si="9"/>
        <v/>
      </c>
      <c r="AB37" t="str">
        <f t="shared" si="9"/>
        <v/>
      </c>
      <c r="AC37" t="str">
        <f t="shared" si="9"/>
        <v/>
      </c>
      <c r="AD37" t="str">
        <f t="shared" si="9"/>
        <v/>
      </c>
      <c r="AE37" t="str">
        <f t="shared" si="9"/>
        <v/>
      </c>
      <c r="AF37" t="str">
        <f t="shared" si="9"/>
        <v/>
      </c>
      <c r="AG37" s="12">
        <f>SUM(B37:AF37)</f>
        <v>293.09440000000018</v>
      </c>
      <c r="AH37" s="3" t="s">
        <v>29</v>
      </c>
    </row>
    <row r="38" spans="1:41" x14ac:dyDescent="0.2">
      <c r="A38" s="3" t="s">
        <v>110</v>
      </c>
      <c r="B38">
        <f>$Q$14</f>
        <v>17.14</v>
      </c>
      <c r="C38">
        <f t="shared" ref="C38:AF38" si="10">$Q$14</f>
        <v>17.14</v>
      </c>
      <c r="D38">
        <f t="shared" si="10"/>
        <v>17.14</v>
      </c>
      <c r="E38">
        <f t="shared" si="10"/>
        <v>17.14</v>
      </c>
      <c r="F38">
        <f t="shared" si="10"/>
        <v>17.14</v>
      </c>
      <c r="G38">
        <f t="shared" si="10"/>
        <v>17.14</v>
      </c>
      <c r="H38">
        <f t="shared" si="10"/>
        <v>17.14</v>
      </c>
      <c r="I38">
        <f t="shared" si="10"/>
        <v>17.14</v>
      </c>
      <c r="J38">
        <f t="shared" si="10"/>
        <v>17.14</v>
      </c>
      <c r="K38">
        <f t="shared" si="10"/>
        <v>17.14</v>
      </c>
      <c r="L38">
        <f t="shared" si="10"/>
        <v>17.14</v>
      </c>
      <c r="M38">
        <f t="shared" si="10"/>
        <v>17.14</v>
      </c>
      <c r="N38">
        <f t="shared" si="10"/>
        <v>17.14</v>
      </c>
      <c r="O38">
        <f t="shared" si="10"/>
        <v>17.14</v>
      </c>
      <c r="P38">
        <f t="shared" si="10"/>
        <v>17.14</v>
      </c>
      <c r="Q38">
        <f t="shared" si="10"/>
        <v>17.14</v>
      </c>
      <c r="R38">
        <f t="shared" si="10"/>
        <v>17.14</v>
      </c>
      <c r="S38">
        <f t="shared" si="10"/>
        <v>17.14</v>
      </c>
      <c r="T38">
        <f t="shared" si="10"/>
        <v>17.14</v>
      </c>
      <c r="U38">
        <f t="shared" si="10"/>
        <v>17.14</v>
      </c>
      <c r="V38">
        <f t="shared" si="10"/>
        <v>17.14</v>
      </c>
      <c r="W38">
        <f t="shared" si="10"/>
        <v>17.14</v>
      </c>
      <c r="X38">
        <f t="shared" si="10"/>
        <v>17.14</v>
      </c>
      <c r="Y38">
        <f t="shared" si="10"/>
        <v>17.14</v>
      </c>
      <c r="Z38">
        <f t="shared" si="10"/>
        <v>17.14</v>
      </c>
      <c r="AA38">
        <f t="shared" si="10"/>
        <v>17.14</v>
      </c>
      <c r="AB38">
        <f t="shared" si="10"/>
        <v>17.14</v>
      </c>
      <c r="AC38">
        <f t="shared" si="10"/>
        <v>17.14</v>
      </c>
      <c r="AD38">
        <f t="shared" si="10"/>
        <v>17.14</v>
      </c>
      <c r="AE38">
        <f t="shared" si="10"/>
        <v>17.14</v>
      </c>
      <c r="AF38">
        <f t="shared" si="10"/>
        <v>17.14</v>
      </c>
      <c r="AG38" t="s">
        <v>31</v>
      </c>
      <c r="AL38" t="s">
        <v>35</v>
      </c>
      <c r="AO38" t="s">
        <v>36</v>
      </c>
    </row>
    <row r="39" spans="1:41" x14ac:dyDescent="0.2">
      <c r="A39" t="s">
        <v>24</v>
      </c>
      <c r="B39">
        <f t="shared" ref="B39:AF41" si="11">IF(ISBLANK(B23),"",(B30-B23)^2)</f>
        <v>9.0000000000000155E-6</v>
      </c>
      <c r="C39" t="str">
        <f t="shared" si="11"/>
        <v/>
      </c>
      <c r="D39" t="str">
        <f t="shared" si="11"/>
        <v/>
      </c>
      <c r="E39" t="str">
        <f t="shared" si="11"/>
        <v/>
      </c>
      <c r="F39" t="str">
        <f t="shared" si="11"/>
        <v/>
      </c>
      <c r="G39" t="str">
        <f t="shared" si="11"/>
        <v/>
      </c>
      <c r="H39" t="str">
        <f t="shared" si="11"/>
        <v/>
      </c>
      <c r="I39" t="str">
        <f t="shared" si="11"/>
        <v/>
      </c>
      <c r="J39" t="str">
        <f t="shared" si="11"/>
        <v/>
      </c>
      <c r="K39" t="str">
        <f t="shared" si="11"/>
        <v/>
      </c>
      <c r="L39" t="str">
        <f t="shared" si="11"/>
        <v/>
      </c>
      <c r="M39" t="str">
        <f t="shared" si="11"/>
        <v/>
      </c>
      <c r="N39" t="str">
        <f t="shared" si="11"/>
        <v/>
      </c>
      <c r="O39" t="str">
        <f t="shared" si="11"/>
        <v/>
      </c>
      <c r="P39" t="str">
        <f t="shared" si="11"/>
        <v/>
      </c>
      <c r="Q39" t="str">
        <f t="shared" si="11"/>
        <v/>
      </c>
      <c r="R39" t="str">
        <f t="shared" si="11"/>
        <v/>
      </c>
      <c r="S39" t="str">
        <f t="shared" si="11"/>
        <v/>
      </c>
      <c r="T39" t="str">
        <f t="shared" si="11"/>
        <v/>
      </c>
      <c r="U39" t="str">
        <f t="shared" si="11"/>
        <v/>
      </c>
      <c r="V39" t="str">
        <f t="shared" si="11"/>
        <v/>
      </c>
      <c r="W39" t="str">
        <f t="shared" si="11"/>
        <v/>
      </c>
      <c r="X39" t="str">
        <f t="shared" si="11"/>
        <v/>
      </c>
      <c r="Y39" t="str">
        <f t="shared" si="11"/>
        <v/>
      </c>
      <c r="Z39" t="str">
        <f t="shared" si="11"/>
        <v/>
      </c>
      <c r="AA39" t="str">
        <f t="shared" si="11"/>
        <v/>
      </c>
      <c r="AB39" t="str">
        <f t="shared" si="11"/>
        <v/>
      </c>
      <c r="AC39" t="str">
        <f t="shared" si="11"/>
        <v/>
      </c>
      <c r="AD39" t="str">
        <f t="shared" si="11"/>
        <v/>
      </c>
      <c r="AE39" t="str">
        <f t="shared" si="11"/>
        <v/>
      </c>
      <c r="AF39" t="str">
        <f t="shared" si="11"/>
        <v/>
      </c>
      <c r="AG39" s="12">
        <f>SUM(B39:AF39)</f>
        <v>9.0000000000000155E-6</v>
      </c>
      <c r="AH39" s="3" t="s">
        <v>27</v>
      </c>
      <c r="AL39" s="12">
        <f xml:space="preserve"> IF(AG39 &gt;0,AG39/COUNT(B39:AF39),"None")</f>
        <v>9.0000000000000155E-6</v>
      </c>
      <c r="AN39" s="12">
        <f>(SUM(B43:AF43)^2)/COUNT(B23:AF23)</f>
        <v>0.90249999999999997</v>
      </c>
      <c r="AO39" s="13" t="e">
        <f>IF(COUNT(B23:AF23)&gt;0,((AG35-AN39)-AG39)/(AG35-AN39),"")</f>
        <v>#DIV/0!</v>
      </c>
    </row>
    <row r="40" spans="1:41" x14ac:dyDescent="0.2">
      <c r="A40" t="s">
        <v>25</v>
      </c>
      <c r="B40">
        <f t="shared" si="11"/>
        <v>7.7283999999999669</v>
      </c>
      <c r="C40" t="str">
        <f t="shared" si="11"/>
        <v/>
      </c>
      <c r="D40" t="str">
        <f t="shared" si="11"/>
        <v/>
      </c>
      <c r="E40" t="str">
        <f t="shared" si="11"/>
        <v/>
      </c>
      <c r="F40" t="str">
        <f t="shared" si="11"/>
        <v/>
      </c>
      <c r="G40" t="str">
        <f t="shared" si="11"/>
        <v/>
      </c>
      <c r="H40" t="str">
        <f t="shared" si="11"/>
        <v/>
      </c>
      <c r="I40" t="str">
        <f t="shared" si="11"/>
        <v/>
      </c>
      <c r="J40" t="str">
        <f t="shared" si="11"/>
        <v/>
      </c>
      <c r="K40" t="str">
        <f t="shared" si="11"/>
        <v/>
      </c>
      <c r="L40" t="str">
        <f t="shared" si="11"/>
        <v/>
      </c>
      <c r="M40" t="str">
        <f t="shared" si="11"/>
        <v/>
      </c>
      <c r="N40" t="str">
        <f t="shared" si="11"/>
        <v/>
      </c>
      <c r="O40" t="str">
        <f t="shared" si="11"/>
        <v/>
      </c>
      <c r="P40" t="str">
        <f t="shared" si="11"/>
        <v/>
      </c>
      <c r="Q40" t="str">
        <f t="shared" si="11"/>
        <v/>
      </c>
      <c r="R40" t="str">
        <f t="shared" si="11"/>
        <v/>
      </c>
      <c r="S40" t="str">
        <f t="shared" si="11"/>
        <v/>
      </c>
      <c r="T40" t="str">
        <f t="shared" si="11"/>
        <v/>
      </c>
      <c r="U40" t="str">
        <f t="shared" si="11"/>
        <v/>
      </c>
      <c r="V40" t="str">
        <f t="shared" si="11"/>
        <v/>
      </c>
      <c r="W40" t="str">
        <f t="shared" si="11"/>
        <v/>
      </c>
      <c r="X40" t="str">
        <f t="shared" si="11"/>
        <v/>
      </c>
      <c r="Y40" t="str">
        <f t="shared" si="11"/>
        <v/>
      </c>
      <c r="Z40" t="str">
        <f t="shared" si="11"/>
        <v/>
      </c>
      <c r="AA40" t="str">
        <f t="shared" si="11"/>
        <v/>
      </c>
      <c r="AB40" t="str">
        <f t="shared" si="11"/>
        <v/>
      </c>
      <c r="AC40" t="str">
        <f t="shared" si="11"/>
        <v/>
      </c>
      <c r="AD40" t="str">
        <f t="shared" si="11"/>
        <v/>
      </c>
      <c r="AE40" t="str">
        <f t="shared" si="11"/>
        <v/>
      </c>
      <c r="AF40" t="str">
        <f t="shared" si="11"/>
        <v/>
      </c>
      <c r="AG40" s="12">
        <f>SUM(B40:AF40)</f>
        <v>7.7283999999999669</v>
      </c>
      <c r="AH40" s="3" t="s">
        <v>28</v>
      </c>
      <c r="AL40" s="12">
        <f xml:space="preserve"> IF(AG40 &gt;0,AG40/COUNT(B40:AF40),"None")</f>
        <v>7.7283999999999669</v>
      </c>
      <c r="AN40" s="12">
        <f>(SUM(B44:AF44)^2)/COUNT(B24:AF24)</f>
        <v>261.46890000000019</v>
      </c>
      <c r="AO40" s="13" t="e">
        <f>IF(COUNT(B24:AF24)&gt;0,((AG36-AN40)-AG40)/(AG36-AN40),"")</f>
        <v>#DIV/0!</v>
      </c>
    </row>
    <row r="41" spans="1:41" x14ac:dyDescent="0.2">
      <c r="A41" t="s">
        <v>26</v>
      </c>
      <c r="B41">
        <f t="shared" si="11"/>
        <v>9.9999999999960215E-5</v>
      </c>
      <c r="C41" t="str">
        <f t="shared" si="11"/>
        <v/>
      </c>
      <c r="D41" t="str">
        <f t="shared" si="11"/>
        <v/>
      </c>
      <c r="E41" t="str">
        <f t="shared" si="11"/>
        <v/>
      </c>
      <c r="F41" t="str">
        <f t="shared" si="11"/>
        <v/>
      </c>
      <c r="G41" t="str">
        <f t="shared" si="11"/>
        <v/>
      </c>
      <c r="H41" t="str">
        <f t="shared" si="11"/>
        <v/>
      </c>
      <c r="I41" t="str">
        <f t="shared" si="11"/>
        <v/>
      </c>
      <c r="J41" t="str">
        <f t="shared" si="11"/>
        <v/>
      </c>
      <c r="K41" t="str">
        <f t="shared" si="11"/>
        <v/>
      </c>
      <c r="L41" t="str">
        <f t="shared" si="11"/>
        <v/>
      </c>
      <c r="M41" t="str">
        <f t="shared" si="11"/>
        <v/>
      </c>
      <c r="N41" t="str">
        <f t="shared" si="11"/>
        <v/>
      </c>
      <c r="O41" t="str">
        <f t="shared" si="11"/>
        <v/>
      </c>
      <c r="P41" t="str">
        <f t="shared" si="11"/>
        <v/>
      </c>
      <c r="Q41" t="str">
        <f t="shared" si="11"/>
        <v/>
      </c>
      <c r="R41" t="str">
        <f t="shared" si="11"/>
        <v/>
      </c>
      <c r="S41" t="str">
        <f t="shared" si="11"/>
        <v/>
      </c>
      <c r="T41" t="str">
        <f t="shared" si="11"/>
        <v/>
      </c>
      <c r="U41" t="str">
        <f t="shared" si="11"/>
        <v/>
      </c>
      <c r="V41" t="str">
        <f t="shared" si="11"/>
        <v/>
      </c>
      <c r="W41" t="str">
        <f t="shared" si="11"/>
        <v/>
      </c>
      <c r="X41" t="str">
        <f t="shared" si="11"/>
        <v/>
      </c>
      <c r="Y41" t="str">
        <f t="shared" si="11"/>
        <v/>
      </c>
      <c r="Z41" t="str">
        <f t="shared" si="11"/>
        <v/>
      </c>
      <c r="AA41" t="str">
        <f t="shared" si="11"/>
        <v/>
      </c>
      <c r="AB41" t="str">
        <f t="shared" si="11"/>
        <v/>
      </c>
      <c r="AC41" t="str">
        <f t="shared" si="11"/>
        <v/>
      </c>
      <c r="AD41" t="str">
        <f t="shared" si="11"/>
        <v/>
      </c>
      <c r="AE41" t="str">
        <f t="shared" si="11"/>
        <v/>
      </c>
      <c r="AF41" t="str">
        <f t="shared" si="11"/>
        <v/>
      </c>
      <c r="AG41" s="12">
        <f>SUM(B41:AF41)</f>
        <v>9.9999999999960215E-5</v>
      </c>
      <c r="AH41" s="3" t="s">
        <v>29</v>
      </c>
      <c r="AL41" s="12">
        <f xml:space="preserve"> IF(AG41 &gt;0,AG41/COUNT(B41:AF41),"None")</f>
        <v>9.9999999999960215E-5</v>
      </c>
      <c r="AN41" s="12">
        <f>(SUM(B45:AF45)^2)/COUNT(B25:AF25)</f>
        <v>293.09440000000018</v>
      </c>
      <c r="AO41" s="13" t="e">
        <f>IF(COUNT(B25:AF25)&gt;0,((AG37-AN41)-AG41)/(AG37-AN41),"")</f>
        <v>#DIV/0!</v>
      </c>
    </row>
    <row r="43" spans="1:41" x14ac:dyDescent="0.2">
      <c r="A43" t="s">
        <v>27</v>
      </c>
      <c r="B43">
        <f t="shared" ref="B43:AF45" si="12">IF(ISBLANK(B23),"",B30)</f>
        <v>0.95</v>
      </c>
      <c r="C43" t="str">
        <f t="shared" si="12"/>
        <v/>
      </c>
      <c r="D43" t="str">
        <f t="shared" si="12"/>
        <v/>
      </c>
      <c r="E43" t="str">
        <f t="shared" si="12"/>
        <v/>
      </c>
      <c r="F43" t="str">
        <f t="shared" si="12"/>
        <v/>
      </c>
      <c r="G43" t="str">
        <f t="shared" si="12"/>
        <v/>
      </c>
      <c r="H43" t="str">
        <f t="shared" si="12"/>
        <v/>
      </c>
      <c r="I43" t="str">
        <f t="shared" si="12"/>
        <v/>
      </c>
      <c r="J43" t="str">
        <f t="shared" si="12"/>
        <v/>
      </c>
      <c r="K43" t="str">
        <f t="shared" si="12"/>
        <v/>
      </c>
      <c r="L43" t="str">
        <f t="shared" si="12"/>
        <v/>
      </c>
      <c r="M43" t="str">
        <f t="shared" si="12"/>
        <v/>
      </c>
      <c r="N43" t="str">
        <f t="shared" si="12"/>
        <v/>
      </c>
      <c r="O43" t="str">
        <f t="shared" si="12"/>
        <v/>
      </c>
      <c r="P43" t="str">
        <f t="shared" si="12"/>
        <v/>
      </c>
      <c r="Q43" t="str">
        <f t="shared" si="12"/>
        <v/>
      </c>
      <c r="R43" t="str">
        <f t="shared" si="12"/>
        <v/>
      </c>
      <c r="S43" t="str">
        <f t="shared" si="12"/>
        <v/>
      </c>
      <c r="T43" t="str">
        <f t="shared" si="12"/>
        <v/>
      </c>
      <c r="U43" t="str">
        <f t="shared" si="12"/>
        <v/>
      </c>
      <c r="V43" t="str">
        <f t="shared" si="12"/>
        <v/>
      </c>
      <c r="W43" t="str">
        <f t="shared" si="12"/>
        <v/>
      </c>
      <c r="X43" t="str">
        <f t="shared" si="12"/>
        <v/>
      </c>
      <c r="Y43" t="str">
        <f t="shared" si="12"/>
        <v/>
      </c>
      <c r="Z43" t="str">
        <f t="shared" si="12"/>
        <v/>
      </c>
      <c r="AA43" t="str">
        <f t="shared" si="12"/>
        <v/>
      </c>
      <c r="AB43" t="str">
        <f t="shared" si="12"/>
        <v/>
      </c>
      <c r="AC43" t="str">
        <f t="shared" si="12"/>
        <v/>
      </c>
      <c r="AD43" t="str">
        <f t="shared" si="12"/>
        <v/>
      </c>
      <c r="AE43" t="str">
        <f t="shared" si="12"/>
        <v/>
      </c>
      <c r="AF43" t="str">
        <f t="shared" si="12"/>
        <v/>
      </c>
    </row>
    <row r="44" spans="1:41" x14ac:dyDescent="0.2">
      <c r="A44" t="s">
        <v>28</v>
      </c>
      <c r="B44">
        <f t="shared" si="12"/>
        <v>16.170000000000005</v>
      </c>
      <c r="C44" t="str">
        <f t="shared" si="12"/>
        <v/>
      </c>
      <c r="D44" t="str">
        <f t="shared" si="12"/>
        <v/>
      </c>
      <c r="E44" t="str">
        <f t="shared" si="12"/>
        <v/>
      </c>
      <c r="F44" t="str">
        <f t="shared" si="12"/>
        <v/>
      </c>
      <c r="G44" t="str">
        <f t="shared" si="12"/>
        <v/>
      </c>
      <c r="H44" t="str">
        <f t="shared" si="12"/>
        <v/>
      </c>
      <c r="I44" t="str">
        <f t="shared" si="12"/>
        <v/>
      </c>
      <c r="J44" t="str">
        <f t="shared" si="12"/>
        <v/>
      </c>
      <c r="K44" t="str">
        <f t="shared" si="12"/>
        <v/>
      </c>
      <c r="L44" t="str">
        <f t="shared" si="12"/>
        <v/>
      </c>
      <c r="M44" t="str">
        <f t="shared" si="12"/>
        <v/>
      </c>
      <c r="N44" t="str">
        <f t="shared" si="12"/>
        <v/>
      </c>
      <c r="O44" t="str">
        <f t="shared" si="12"/>
        <v/>
      </c>
      <c r="P44" t="str">
        <f t="shared" si="12"/>
        <v/>
      </c>
      <c r="Q44" t="str">
        <f t="shared" si="12"/>
        <v/>
      </c>
      <c r="R44" t="str">
        <f t="shared" si="12"/>
        <v/>
      </c>
      <c r="S44" t="str">
        <f t="shared" si="12"/>
        <v/>
      </c>
      <c r="T44" t="str">
        <f t="shared" si="12"/>
        <v/>
      </c>
      <c r="U44" t="str">
        <f t="shared" si="12"/>
        <v/>
      </c>
      <c r="V44" t="str">
        <f t="shared" si="12"/>
        <v/>
      </c>
      <c r="W44" t="str">
        <f t="shared" si="12"/>
        <v/>
      </c>
      <c r="X44" t="str">
        <f t="shared" si="12"/>
        <v/>
      </c>
      <c r="Y44" t="str">
        <f t="shared" si="12"/>
        <v/>
      </c>
      <c r="Z44" t="str">
        <f t="shared" si="12"/>
        <v/>
      </c>
      <c r="AA44" t="str">
        <f t="shared" si="12"/>
        <v/>
      </c>
      <c r="AB44" t="str">
        <f t="shared" si="12"/>
        <v/>
      </c>
      <c r="AC44" t="str">
        <f t="shared" si="12"/>
        <v/>
      </c>
      <c r="AD44" t="str">
        <f t="shared" si="12"/>
        <v/>
      </c>
      <c r="AE44" t="str">
        <f t="shared" si="12"/>
        <v/>
      </c>
      <c r="AF44" t="str">
        <f t="shared" si="12"/>
        <v/>
      </c>
    </row>
    <row r="45" spans="1:41" x14ac:dyDescent="0.2">
      <c r="A45" t="s">
        <v>29</v>
      </c>
      <c r="B45">
        <f t="shared" si="12"/>
        <v>17.120000000000005</v>
      </c>
      <c r="C45" t="str">
        <f t="shared" si="12"/>
        <v/>
      </c>
      <c r="D45" t="str">
        <f t="shared" si="12"/>
        <v/>
      </c>
      <c r="E45" t="str">
        <f t="shared" si="12"/>
        <v/>
      </c>
      <c r="F45" t="str">
        <f t="shared" si="12"/>
        <v/>
      </c>
      <c r="G45" t="str">
        <f t="shared" si="12"/>
        <v/>
      </c>
      <c r="H45" t="str">
        <f t="shared" si="12"/>
        <v/>
      </c>
      <c r="I45" t="str">
        <f t="shared" si="12"/>
        <v/>
      </c>
      <c r="J45" t="str">
        <f t="shared" si="12"/>
        <v/>
      </c>
      <c r="K45" t="str">
        <f t="shared" si="12"/>
        <v/>
      </c>
      <c r="L45" t="str">
        <f t="shared" si="12"/>
        <v/>
      </c>
      <c r="M45" t="str">
        <f t="shared" si="12"/>
        <v/>
      </c>
      <c r="N45" t="str">
        <f t="shared" si="12"/>
        <v/>
      </c>
      <c r="O45" t="str">
        <f t="shared" si="12"/>
        <v/>
      </c>
      <c r="P45" t="str">
        <f t="shared" si="12"/>
        <v/>
      </c>
      <c r="Q45" t="str">
        <f t="shared" si="12"/>
        <v/>
      </c>
      <c r="R45" t="str">
        <f t="shared" si="12"/>
        <v/>
      </c>
      <c r="S45" t="str">
        <f t="shared" si="12"/>
        <v/>
      </c>
      <c r="T45" t="str">
        <f t="shared" si="12"/>
        <v/>
      </c>
      <c r="U45" t="str">
        <f t="shared" si="12"/>
        <v/>
      </c>
      <c r="V45" t="str">
        <f t="shared" si="12"/>
        <v/>
      </c>
      <c r="W45" t="str">
        <f t="shared" si="12"/>
        <v/>
      </c>
      <c r="X45" t="str">
        <f t="shared" si="12"/>
        <v/>
      </c>
      <c r="Y45" t="str">
        <f t="shared" si="12"/>
        <v/>
      </c>
      <c r="Z45" t="str">
        <f t="shared" si="12"/>
        <v/>
      </c>
      <c r="AA45" t="str">
        <f t="shared" si="12"/>
        <v/>
      </c>
      <c r="AB45" t="str">
        <f t="shared" si="12"/>
        <v/>
      </c>
      <c r="AC45" t="str">
        <f t="shared" si="12"/>
        <v/>
      </c>
      <c r="AD45" t="str">
        <f t="shared" si="12"/>
        <v/>
      </c>
      <c r="AE45" t="str">
        <f t="shared" si="12"/>
        <v/>
      </c>
      <c r="AF45" t="str">
        <f t="shared" si="12"/>
        <v/>
      </c>
    </row>
    <row r="47" spans="1:41" x14ac:dyDescent="0.2">
      <c r="A47" s="3" t="s">
        <v>41</v>
      </c>
    </row>
    <row r="48" spans="1:41" x14ac:dyDescent="0.2">
      <c r="A48" s="3" t="s">
        <v>42</v>
      </c>
      <c r="B48">
        <f t="shared" ref="B48:AF48" si="13">B$28*$A$15</f>
        <v>0</v>
      </c>
      <c r="C48">
        <f t="shared" si="13"/>
        <v>4.1855640000000003</v>
      </c>
      <c r="D48">
        <f t="shared" si="13"/>
        <v>8.3711280000000006</v>
      </c>
      <c r="E48">
        <f t="shared" si="13"/>
        <v>12.556692000000002</v>
      </c>
      <c r="F48">
        <f t="shared" si="13"/>
        <v>16.742256000000001</v>
      </c>
      <c r="G48">
        <f t="shared" si="13"/>
        <v>20.927820000000001</v>
      </c>
      <c r="H48">
        <f t="shared" si="13"/>
        <v>25.113384000000003</v>
      </c>
      <c r="I48">
        <f t="shared" si="13"/>
        <v>29.298948000000003</v>
      </c>
      <c r="J48">
        <f t="shared" si="13"/>
        <v>33.484512000000002</v>
      </c>
      <c r="K48">
        <f t="shared" si="13"/>
        <v>37.670076000000002</v>
      </c>
      <c r="L48">
        <f t="shared" si="13"/>
        <v>41.855640000000001</v>
      </c>
      <c r="M48">
        <f t="shared" si="13"/>
        <v>46.041204</v>
      </c>
      <c r="N48">
        <f t="shared" si="13"/>
        <v>50.226768000000007</v>
      </c>
      <c r="O48">
        <f t="shared" si="13"/>
        <v>54.412332000000006</v>
      </c>
      <c r="P48">
        <f t="shared" si="13"/>
        <v>58.597896000000006</v>
      </c>
      <c r="Q48">
        <f t="shared" si="13"/>
        <v>62.783460000000005</v>
      </c>
      <c r="R48">
        <f t="shared" si="13"/>
        <v>66.969024000000005</v>
      </c>
      <c r="S48">
        <f t="shared" si="13"/>
        <v>71.154588000000004</v>
      </c>
      <c r="T48">
        <f t="shared" si="13"/>
        <v>75.340152000000003</v>
      </c>
      <c r="U48">
        <f t="shared" si="13"/>
        <v>79.525716000000003</v>
      </c>
      <c r="V48">
        <f t="shared" si="13"/>
        <v>83.711280000000002</v>
      </c>
      <c r="W48">
        <f t="shared" si="13"/>
        <v>87.896844000000002</v>
      </c>
      <c r="X48">
        <f t="shared" si="13"/>
        <v>92.082408000000001</v>
      </c>
      <c r="Y48">
        <f t="shared" si="13"/>
        <v>96.267972</v>
      </c>
      <c r="Z48">
        <f t="shared" si="13"/>
        <v>100.45353600000001</v>
      </c>
      <c r="AA48">
        <f t="shared" si="13"/>
        <v>104.63910000000001</v>
      </c>
      <c r="AB48">
        <f t="shared" si="13"/>
        <v>108.82466400000001</v>
      </c>
      <c r="AC48">
        <f t="shared" si="13"/>
        <v>113.01022800000001</v>
      </c>
      <c r="AD48">
        <f t="shared" si="13"/>
        <v>117.19579200000001</v>
      </c>
      <c r="AE48">
        <f t="shared" si="13"/>
        <v>121.38135600000001</v>
      </c>
      <c r="AF48">
        <f t="shared" si="13"/>
        <v>125.56692000000001</v>
      </c>
    </row>
    <row r="49" spans="1:32" x14ac:dyDescent="0.2">
      <c r="A49" s="3"/>
    </row>
    <row r="52" spans="1:32" x14ac:dyDescent="0.2">
      <c r="A52" s="3"/>
    </row>
    <row r="53" spans="1:32" x14ac:dyDescent="0.2">
      <c r="A53" s="3"/>
    </row>
    <row r="54" spans="1:32" x14ac:dyDescent="0.2">
      <c r="C54" s="21"/>
      <c r="D54" s="21"/>
      <c r="E54" s="21"/>
      <c r="F54" s="21"/>
      <c r="G54" s="21"/>
      <c r="H54" s="21"/>
      <c r="I54" s="21"/>
      <c r="J54" s="21"/>
      <c r="K54" s="21"/>
      <c r="L54" s="21"/>
      <c r="M54" s="21"/>
      <c r="N54" s="21"/>
      <c r="O54" s="21"/>
      <c r="P54" s="21"/>
      <c r="Q54" s="21"/>
      <c r="R54" s="21"/>
      <c r="S54" s="21"/>
      <c r="T54" s="21"/>
      <c r="U54" s="21"/>
      <c r="V54" s="21"/>
      <c r="W54" s="21"/>
      <c r="X54" s="21"/>
      <c r="Y54" s="21"/>
      <c r="Z54" s="21"/>
      <c r="AA54" s="21"/>
      <c r="AB54" s="21"/>
      <c r="AC54" s="21"/>
      <c r="AD54" s="21"/>
      <c r="AE54" s="21"/>
      <c r="AF54" s="21"/>
    </row>
    <row r="55" spans="1:32" x14ac:dyDescent="0.2">
      <c r="C55" s="21"/>
      <c r="D55" s="21"/>
      <c r="E55" s="21"/>
      <c r="F55" s="21"/>
      <c r="G55" s="21"/>
      <c r="H55" s="21"/>
      <c r="I55" s="21"/>
      <c r="J55" s="21"/>
      <c r="K55" s="21"/>
      <c r="L55" s="21"/>
      <c r="M55" s="21"/>
      <c r="N55" s="21"/>
      <c r="O55" s="21"/>
      <c r="P55" s="21"/>
      <c r="Q55" s="21"/>
      <c r="R55" s="21"/>
      <c r="S55" s="21"/>
      <c r="T55" s="21"/>
      <c r="U55" s="21"/>
      <c r="V55" s="21"/>
      <c r="W55" s="21"/>
      <c r="X55" s="21"/>
      <c r="Y55" s="21"/>
      <c r="Z55" s="21"/>
      <c r="AA55" s="21"/>
      <c r="AB55" s="21"/>
      <c r="AC55" s="21"/>
      <c r="AD55" s="21"/>
      <c r="AE55" s="21"/>
      <c r="AF55" s="21"/>
    </row>
    <row r="56" spans="1:32" x14ac:dyDescent="0.2">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row>
    <row r="81" spans="2:2" x14ac:dyDescent="0.2">
      <c r="B81" t="s">
        <v>63</v>
      </c>
    </row>
  </sheetData>
  <pageMargins left="0.42" right="0.55000000000000004" top="1" bottom="1" header="0.5" footer="0.5"/>
  <pageSetup paperSize="9" orientation="portrait" horizontalDpi="300" verticalDpi="300" r:id="rId1"/>
  <headerFooter alignWithMargins="0">
    <oddFooter>&amp;Lwww.mv.slu.se/vaxtnaring/olle/ICBM.html</oddFooter>
  </headerFooter>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DT81"/>
  <sheetViews>
    <sheetView topLeftCell="Q10" zoomScaleNormal="100" workbookViewId="0">
      <selection activeCell="A15" sqref="A15:H15"/>
    </sheetView>
  </sheetViews>
  <sheetFormatPr defaultRowHeight="12.75" x14ac:dyDescent="0.2"/>
  <cols>
    <col min="6" max="6" width="9.28515625" bestFit="1" customWidth="1"/>
    <col min="7" max="7" width="9.85546875" bestFit="1" customWidth="1"/>
    <col min="8" max="8" width="9.5703125" bestFit="1" customWidth="1"/>
    <col min="41" max="41" width="10.140625" bestFit="1" customWidth="1"/>
  </cols>
  <sheetData>
    <row r="2" spans="1:18" x14ac:dyDescent="0.2">
      <c r="L2" s="17" t="s">
        <v>54</v>
      </c>
    </row>
    <row r="3" spans="1:18" x14ac:dyDescent="0.2">
      <c r="L3" t="s">
        <v>55</v>
      </c>
    </row>
    <row r="4" spans="1:18" x14ac:dyDescent="0.2">
      <c r="L4" t="s">
        <v>56</v>
      </c>
    </row>
    <row r="6" spans="1:18" x14ac:dyDescent="0.2">
      <c r="L6" s="18" t="s">
        <v>57</v>
      </c>
    </row>
    <row r="7" spans="1:18" x14ac:dyDescent="0.2">
      <c r="L7" t="s">
        <v>59</v>
      </c>
    </row>
    <row r="8" spans="1:18" x14ac:dyDescent="0.2">
      <c r="L8" t="s">
        <v>51</v>
      </c>
    </row>
    <row r="9" spans="1:18" x14ac:dyDescent="0.2">
      <c r="B9" t="str">
        <f>'Version &amp; Intro'!$B$3</f>
        <v xml:space="preserve">2012-08-23 Calculating soil C balances based on calculations from Afreclim_1.xlsx and Afallo_1.xlsx </v>
      </c>
      <c r="L9" t="s">
        <v>52</v>
      </c>
    </row>
    <row r="10" spans="1:18" x14ac:dyDescent="0.2">
      <c r="L10" t="s">
        <v>53</v>
      </c>
    </row>
    <row r="11" spans="1:18" x14ac:dyDescent="0.2">
      <c r="L11" t="s">
        <v>58</v>
      </c>
    </row>
    <row r="12" spans="1:18" x14ac:dyDescent="0.2">
      <c r="L12" t="s">
        <v>60</v>
      </c>
    </row>
    <row r="13" spans="1:18" x14ac:dyDescent="0.2">
      <c r="I13" t="s">
        <v>18</v>
      </c>
    </row>
    <row r="14" spans="1:18" ht="15" x14ac:dyDescent="0.3">
      <c r="A14" s="25" t="s">
        <v>14</v>
      </c>
      <c r="B14" s="25" t="s">
        <v>0</v>
      </c>
      <c r="C14" s="25" t="s">
        <v>1</v>
      </c>
      <c r="D14" s="25" t="s">
        <v>11</v>
      </c>
      <c r="E14" s="25" t="s">
        <v>12</v>
      </c>
      <c r="F14" s="25" t="s">
        <v>49</v>
      </c>
      <c r="G14" s="25" t="s">
        <v>2</v>
      </c>
      <c r="H14" s="25" t="s">
        <v>3</v>
      </c>
      <c r="I14" s="4">
        <f>$D$15*($B$15*$E$15*$G$15-$A$15)/(($C$15-$B$15)*$E$15)</f>
        <v>0.11777480665105593</v>
      </c>
      <c r="K14" s="15" t="s">
        <v>37</v>
      </c>
      <c r="L14" s="15"/>
      <c r="M14" s="15"/>
      <c r="N14" s="14"/>
      <c r="O14" s="3" t="s">
        <v>107</v>
      </c>
      <c r="Q14" s="40">
        <v>17.14</v>
      </c>
      <c r="R14" s="35" t="s">
        <v>111</v>
      </c>
    </row>
    <row r="15" spans="1:18" ht="14.25" x14ac:dyDescent="0.2">
      <c r="A15" s="26">
        <v>4.1859999999999999</v>
      </c>
      <c r="B15" s="26">
        <v>0.8</v>
      </c>
      <c r="C15" s="26">
        <v>6.0000000000000001E-3</v>
      </c>
      <c r="D15" s="26">
        <v>0.2</v>
      </c>
      <c r="E15" s="26">
        <v>3.41</v>
      </c>
      <c r="F15" s="54">
        <v>17.136000000000003</v>
      </c>
      <c r="G15" s="26">
        <v>0.95</v>
      </c>
      <c r="H15" s="26">
        <v>16.170000000000002</v>
      </c>
      <c r="K15" s="3" t="s">
        <v>39</v>
      </c>
      <c r="L15" s="3" t="s">
        <v>40</v>
      </c>
      <c r="M15" s="3" t="s">
        <v>38</v>
      </c>
    </row>
    <row r="16" spans="1:18" ht="15.75" x14ac:dyDescent="0.25">
      <c r="J16" s="3" t="s">
        <v>27</v>
      </c>
      <c r="K16" s="16">
        <f>AG39</f>
        <v>9.0000000000000155E-6</v>
      </c>
      <c r="L16" s="10">
        <f>AL39</f>
        <v>9.0000000000000155E-6</v>
      </c>
      <c r="M16" s="13" t="e">
        <f>AO39</f>
        <v>#DIV/0!</v>
      </c>
      <c r="O16" s="62" t="s">
        <v>124</v>
      </c>
      <c r="P16" s="61"/>
      <c r="Q16" s="61"/>
    </row>
    <row r="17" spans="1:124" x14ac:dyDescent="0.2">
      <c r="A17" s="28" t="s">
        <v>4</v>
      </c>
      <c r="B17" s="28" t="s">
        <v>5</v>
      </c>
      <c r="C17" s="24" t="s">
        <v>13</v>
      </c>
      <c r="F17" s="3"/>
      <c r="G17" s="24" t="s">
        <v>27</v>
      </c>
      <c r="H17" s="24" t="s">
        <v>28</v>
      </c>
      <c r="J17" s="3" t="s">
        <v>28</v>
      </c>
      <c r="K17" s="16">
        <f>AG40</f>
        <v>7.7283999999999864</v>
      </c>
      <c r="L17" s="10">
        <f>AL40</f>
        <v>7.7283999999999864</v>
      </c>
      <c r="M17" s="13" t="e">
        <f>AO40</f>
        <v>#DIV/0!</v>
      </c>
    </row>
    <row r="18" spans="1:124" x14ac:dyDescent="0.2">
      <c r="A18" s="29">
        <f>$A$15/($E$15*$B$15)</f>
        <v>1.5344574780058651</v>
      </c>
      <c r="B18" s="30">
        <f>($D$15*$A$15)/($C$15*$E$15)</f>
        <v>40.918866080156398</v>
      </c>
      <c r="C18" s="30">
        <f>$A$18+$B$18</f>
        <v>42.453323558162261</v>
      </c>
      <c r="E18" s="3" t="s">
        <v>43</v>
      </c>
      <c r="G18" s="31">
        <f>1/$B$15</f>
        <v>1.25</v>
      </c>
      <c r="H18" s="31">
        <f>1/$C$15</f>
        <v>166.66666666666666</v>
      </c>
      <c r="I18" s="6"/>
      <c r="J18" s="3" t="s">
        <v>17</v>
      </c>
      <c r="K18" s="16">
        <f>AG41</f>
        <v>1.0000000000003127E-4</v>
      </c>
      <c r="L18" s="8">
        <f>AL41</f>
        <v>1.0000000000003127E-4</v>
      </c>
      <c r="M18" s="19" t="e">
        <f>AO41</f>
        <v>#DIV/0!</v>
      </c>
    </row>
    <row r="19" spans="1:124" x14ac:dyDescent="0.2">
      <c r="A19" t="s">
        <v>50</v>
      </c>
      <c r="F19" s="3" t="s">
        <v>48</v>
      </c>
      <c r="G19" s="27">
        <f>(1 - EXP(-B15))*100</f>
        <v>55.067103588277845</v>
      </c>
      <c r="H19" s="32">
        <f>(1 - EXP(-C15))*100</f>
        <v>0.59820359460647232</v>
      </c>
    </row>
    <row r="20" spans="1:124" x14ac:dyDescent="0.2">
      <c r="A20" s="3" t="s">
        <v>6</v>
      </c>
      <c r="B20" s="3" t="s">
        <v>7</v>
      </c>
      <c r="C20" s="3" t="s">
        <v>8</v>
      </c>
      <c r="D20" s="3" t="s">
        <v>9</v>
      </c>
      <c r="F20" s="3" t="s">
        <v>44</v>
      </c>
      <c r="G20" s="27">
        <f>LN(0.5)/-$B$15</f>
        <v>0.86643397569993152</v>
      </c>
      <c r="H20" s="27">
        <f>LN(0.5)/-$C$15</f>
        <v>115.52453009332422</v>
      </c>
      <c r="J20" s="3" t="s">
        <v>46</v>
      </c>
      <c r="L20" s="11">
        <f>100*A18/C18</f>
        <v>3.6144578313253017</v>
      </c>
      <c r="M20" t="s">
        <v>47</v>
      </c>
    </row>
    <row r="21" spans="1:124" x14ac:dyDescent="0.2">
      <c r="A21" s="7">
        <v>10</v>
      </c>
      <c r="B21" s="11">
        <f>$A$18+($G$15-$A$18)*EXP(-$B$15*$E$15*A21)</f>
        <v>1.5344574780050348</v>
      </c>
      <c r="C21" s="22">
        <f>$B$18+($H$15-$B$18-$I$14)*EXP(-$C$15*$E$15*A21)+$I$14*EXP(-$B$15*$E$15*A21)</f>
        <v>20.65321917582639</v>
      </c>
      <c r="D21" s="11">
        <f>B21+C21</f>
        <v>22.187676653831424</v>
      </c>
      <c r="I21" s="6"/>
      <c r="J21" s="3"/>
      <c r="K21" s="3"/>
      <c r="L21" s="3"/>
    </row>
    <row r="22" spans="1:124" x14ac:dyDescent="0.2">
      <c r="A22" s="3" t="s">
        <v>20</v>
      </c>
      <c r="L22" t="s">
        <v>45</v>
      </c>
    </row>
    <row r="23" spans="1:124" x14ac:dyDescent="0.2">
      <c r="A23" s="5" t="s">
        <v>32</v>
      </c>
      <c r="B23" s="20">
        <v>0.94699999999999995</v>
      </c>
      <c r="C23" s="20"/>
      <c r="D23" s="20"/>
      <c r="E23" s="20"/>
      <c r="F23" s="20"/>
      <c r="G23" s="20"/>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row>
    <row r="24" spans="1:124" x14ac:dyDescent="0.2">
      <c r="A24" s="5" t="s">
        <v>33</v>
      </c>
      <c r="B24" s="20">
        <v>18.95</v>
      </c>
      <c r="C24" s="20"/>
      <c r="D24" s="20"/>
      <c r="E24" s="20"/>
      <c r="F24" s="20"/>
      <c r="G24" s="20"/>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row>
    <row r="25" spans="1:124" x14ac:dyDescent="0.2">
      <c r="A25" s="35" t="s">
        <v>109</v>
      </c>
      <c r="B25" s="33">
        <f>B26-Q14</f>
        <v>17.130000000000003</v>
      </c>
      <c r="C25" s="33"/>
      <c r="D25" s="33"/>
      <c r="E25" s="33"/>
      <c r="F25" s="33"/>
      <c r="G25" s="33"/>
      <c r="H25" s="33"/>
      <c r="I25" s="33"/>
      <c r="J25" s="33"/>
      <c r="K25" s="33"/>
      <c r="L25" s="34"/>
      <c r="M25" s="20"/>
      <c r="N25" s="20"/>
      <c r="O25" s="20"/>
      <c r="P25" s="20"/>
      <c r="Q25" s="20"/>
      <c r="R25" s="20"/>
      <c r="S25" s="20"/>
      <c r="T25" s="20"/>
      <c r="U25" s="20"/>
      <c r="V25" s="20"/>
      <c r="W25" s="20"/>
      <c r="X25" s="20"/>
      <c r="Y25" s="20"/>
      <c r="Z25" s="20"/>
      <c r="AA25" s="20"/>
      <c r="AB25" s="20"/>
      <c r="AC25" s="20"/>
      <c r="AD25" s="20"/>
      <c r="AE25" s="20"/>
      <c r="AF25" s="20"/>
    </row>
    <row r="26" spans="1:124" x14ac:dyDescent="0.2">
      <c r="A26" s="5" t="s">
        <v>34</v>
      </c>
      <c r="B26" s="55">
        <v>34.270000000000003</v>
      </c>
      <c r="C26" s="55"/>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row>
    <row r="27" spans="1:124" x14ac:dyDescent="0.2">
      <c r="A27" s="9" t="s">
        <v>19</v>
      </c>
      <c r="B27" s="7">
        <v>2003</v>
      </c>
      <c r="C27" s="3">
        <f t="shared" ref="C27:AF27" si="0">B27+1</f>
        <v>2004</v>
      </c>
      <c r="D27" s="3">
        <f t="shared" si="0"/>
        <v>2005</v>
      </c>
      <c r="E27" s="3">
        <f t="shared" si="0"/>
        <v>2006</v>
      </c>
      <c r="F27" s="3">
        <f t="shared" si="0"/>
        <v>2007</v>
      </c>
      <c r="G27" s="3">
        <f t="shared" si="0"/>
        <v>2008</v>
      </c>
      <c r="H27" s="3">
        <f t="shared" si="0"/>
        <v>2009</v>
      </c>
      <c r="I27" s="3">
        <f t="shared" si="0"/>
        <v>2010</v>
      </c>
      <c r="J27" s="3">
        <f t="shared" si="0"/>
        <v>2011</v>
      </c>
      <c r="K27" s="3">
        <f t="shared" si="0"/>
        <v>2012</v>
      </c>
      <c r="L27" s="3">
        <f t="shared" si="0"/>
        <v>2013</v>
      </c>
      <c r="M27" s="3">
        <f t="shared" si="0"/>
        <v>2014</v>
      </c>
      <c r="N27" s="3">
        <f t="shared" si="0"/>
        <v>2015</v>
      </c>
      <c r="O27" s="3">
        <f t="shared" si="0"/>
        <v>2016</v>
      </c>
      <c r="P27" s="3">
        <f t="shared" si="0"/>
        <v>2017</v>
      </c>
      <c r="Q27" s="3">
        <f t="shared" si="0"/>
        <v>2018</v>
      </c>
      <c r="R27" s="3">
        <f t="shared" si="0"/>
        <v>2019</v>
      </c>
      <c r="S27" s="3">
        <f t="shared" si="0"/>
        <v>2020</v>
      </c>
      <c r="T27" s="3">
        <f t="shared" si="0"/>
        <v>2021</v>
      </c>
      <c r="U27" s="3">
        <f t="shared" si="0"/>
        <v>2022</v>
      </c>
      <c r="V27" s="3">
        <f t="shared" si="0"/>
        <v>2023</v>
      </c>
      <c r="W27" s="3">
        <f t="shared" si="0"/>
        <v>2024</v>
      </c>
      <c r="X27" s="3">
        <f t="shared" si="0"/>
        <v>2025</v>
      </c>
      <c r="Y27" s="3">
        <f t="shared" si="0"/>
        <v>2026</v>
      </c>
      <c r="Z27" s="3">
        <f t="shared" si="0"/>
        <v>2027</v>
      </c>
      <c r="AA27" s="3">
        <f t="shared" si="0"/>
        <v>2028</v>
      </c>
      <c r="AB27" s="3">
        <f t="shared" si="0"/>
        <v>2029</v>
      </c>
      <c r="AC27" s="3">
        <f t="shared" si="0"/>
        <v>2030</v>
      </c>
      <c r="AD27" s="3">
        <f t="shared" si="0"/>
        <v>2031</v>
      </c>
      <c r="AE27" s="3">
        <f t="shared" si="0"/>
        <v>2032</v>
      </c>
      <c r="AF27" s="3">
        <f t="shared" si="0"/>
        <v>2033</v>
      </c>
    </row>
    <row r="28" spans="1:124" x14ac:dyDescent="0.2">
      <c r="A28" s="9" t="s">
        <v>10</v>
      </c>
      <c r="B28" s="3">
        <v>0</v>
      </c>
      <c r="C28" s="3">
        <v>1</v>
      </c>
      <c r="D28" s="3">
        <v>2</v>
      </c>
      <c r="E28" s="3">
        <v>3</v>
      </c>
      <c r="F28" s="3">
        <v>4</v>
      </c>
      <c r="G28" s="3">
        <v>5</v>
      </c>
      <c r="H28" s="3">
        <v>6</v>
      </c>
      <c r="I28" s="3">
        <v>7</v>
      </c>
      <c r="J28" s="3">
        <v>8</v>
      </c>
      <c r="K28" s="3">
        <v>9</v>
      </c>
      <c r="L28" s="3">
        <v>10</v>
      </c>
      <c r="M28" s="3">
        <v>11</v>
      </c>
      <c r="N28" s="3">
        <v>12</v>
      </c>
      <c r="O28" s="3">
        <v>13</v>
      </c>
      <c r="P28" s="3">
        <v>14</v>
      </c>
      <c r="Q28" s="3">
        <v>15</v>
      </c>
      <c r="R28" s="3">
        <v>16</v>
      </c>
      <c r="S28" s="3">
        <v>17</v>
      </c>
      <c r="T28" s="3">
        <v>18</v>
      </c>
      <c r="U28" s="3">
        <v>19</v>
      </c>
      <c r="V28" s="3">
        <v>20</v>
      </c>
      <c r="W28" s="3">
        <v>21</v>
      </c>
      <c r="X28" s="3">
        <v>22</v>
      </c>
      <c r="Y28" s="3">
        <v>23</v>
      </c>
      <c r="Z28" s="3">
        <v>24</v>
      </c>
      <c r="AA28" s="3">
        <v>25</v>
      </c>
      <c r="AB28" s="3">
        <v>26</v>
      </c>
      <c r="AC28" s="3">
        <v>27</v>
      </c>
      <c r="AD28" s="3">
        <v>28</v>
      </c>
      <c r="AE28" s="3">
        <v>29</v>
      </c>
      <c r="AF28" s="3">
        <v>30</v>
      </c>
      <c r="AG28" s="3">
        <v>31</v>
      </c>
      <c r="AH28" s="3">
        <v>32</v>
      </c>
      <c r="AI28" s="3">
        <v>33</v>
      </c>
      <c r="AJ28" s="3">
        <v>34</v>
      </c>
      <c r="AK28" s="3">
        <v>35</v>
      </c>
      <c r="AL28" s="3">
        <v>36</v>
      </c>
      <c r="AM28" s="3">
        <v>37</v>
      </c>
      <c r="AN28" s="3">
        <v>38</v>
      </c>
      <c r="AO28" s="3">
        <v>39</v>
      </c>
      <c r="AP28" s="3">
        <v>40</v>
      </c>
      <c r="AQ28" s="3">
        <v>41</v>
      </c>
      <c r="AR28" s="3">
        <v>42</v>
      </c>
      <c r="AS28" s="3">
        <v>43</v>
      </c>
      <c r="AT28" s="3">
        <v>44</v>
      </c>
      <c r="AU28" s="3">
        <v>45</v>
      </c>
      <c r="AV28" s="3">
        <v>46</v>
      </c>
      <c r="AW28" s="3">
        <v>47</v>
      </c>
      <c r="AX28" s="3">
        <v>48</v>
      </c>
      <c r="AY28" s="3">
        <v>49</v>
      </c>
      <c r="AZ28" s="3">
        <v>50</v>
      </c>
      <c r="BA28" s="3">
        <v>51</v>
      </c>
      <c r="BB28" s="3">
        <v>52</v>
      </c>
      <c r="BC28" s="3">
        <v>53</v>
      </c>
      <c r="BD28" s="3">
        <v>54</v>
      </c>
      <c r="BE28" s="3">
        <v>55</v>
      </c>
      <c r="BF28" s="3">
        <v>56</v>
      </c>
      <c r="BG28" s="3">
        <v>57</v>
      </c>
      <c r="BH28" s="3">
        <v>58</v>
      </c>
      <c r="BI28" s="3">
        <v>59</v>
      </c>
      <c r="BJ28" s="3">
        <v>60</v>
      </c>
      <c r="BK28" s="3">
        <v>61</v>
      </c>
      <c r="BL28" s="3">
        <v>62</v>
      </c>
      <c r="BM28" s="3">
        <v>63</v>
      </c>
      <c r="BN28" s="3">
        <v>64</v>
      </c>
      <c r="BO28" s="3">
        <v>65</v>
      </c>
      <c r="BP28" s="3">
        <v>66</v>
      </c>
      <c r="BQ28" s="3">
        <v>67</v>
      </c>
      <c r="BR28" s="3">
        <v>68</v>
      </c>
      <c r="BS28" s="3">
        <v>69</v>
      </c>
      <c r="BT28" s="3">
        <v>70</v>
      </c>
      <c r="BU28" s="3">
        <v>71</v>
      </c>
      <c r="BV28" s="3">
        <v>72</v>
      </c>
      <c r="BW28" s="3">
        <v>73</v>
      </c>
      <c r="BX28" s="3">
        <v>74</v>
      </c>
      <c r="BY28" s="3">
        <v>75</v>
      </c>
      <c r="BZ28" s="3">
        <v>76</v>
      </c>
      <c r="CA28" s="3">
        <v>77</v>
      </c>
      <c r="CB28" s="3">
        <v>78</v>
      </c>
      <c r="CC28" s="3">
        <v>79</v>
      </c>
      <c r="CD28" s="3">
        <v>80</v>
      </c>
      <c r="CE28" s="3">
        <v>81</v>
      </c>
      <c r="CF28" s="3">
        <v>82</v>
      </c>
      <c r="CG28" s="3">
        <v>83</v>
      </c>
      <c r="CH28" s="3">
        <v>84</v>
      </c>
      <c r="CI28" s="3">
        <v>85</v>
      </c>
      <c r="CJ28" s="3">
        <v>86</v>
      </c>
      <c r="CK28" s="3">
        <v>87</v>
      </c>
      <c r="CL28" s="3">
        <v>88</v>
      </c>
      <c r="CM28" s="3">
        <v>89</v>
      </c>
      <c r="CN28" s="3">
        <v>90</v>
      </c>
      <c r="CO28" s="3">
        <v>91</v>
      </c>
      <c r="CP28" s="3">
        <v>92</v>
      </c>
      <c r="CQ28" s="3">
        <v>93</v>
      </c>
      <c r="CR28" s="3">
        <v>94</v>
      </c>
      <c r="CS28" s="3">
        <v>95</v>
      </c>
      <c r="CT28" s="3">
        <v>96</v>
      </c>
      <c r="CU28" s="3">
        <v>97</v>
      </c>
      <c r="CV28" s="3">
        <v>98</v>
      </c>
      <c r="CW28" s="3">
        <v>99</v>
      </c>
      <c r="CX28" s="3">
        <v>100</v>
      </c>
      <c r="CY28" s="3"/>
      <c r="CZ28" s="3"/>
      <c r="DA28" s="3"/>
      <c r="DB28" s="3"/>
      <c r="DC28" s="3"/>
      <c r="DD28" s="3"/>
      <c r="DE28" s="3"/>
      <c r="DF28" s="3"/>
      <c r="DG28" s="3"/>
      <c r="DH28" s="3"/>
      <c r="DI28" s="3"/>
      <c r="DJ28" s="3"/>
      <c r="DK28" s="3"/>
      <c r="DL28" s="3"/>
      <c r="DM28" s="3"/>
      <c r="DN28" s="3"/>
      <c r="DO28" s="3"/>
      <c r="DP28" s="3"/>
      <c r="DQ28" s="3"/>
      <c r="DR28" s="3"/>
      <c r="DS28" s="3"/>
      <c r="DT28" s="3"/>
    </row>
    <row r="30" spans="1:124" x14ac:dyDescent="0.2">
      <c r="A30" s="3" t="s">
        <v>15</v>
      </c>
      <c r="B30" s="11">
        <f t="shared" ref="B30:BM30" si="1">$A$18+($G$15-$A$18)*EXP(-$B$15*$E$15*B$28)</f>
        <v>0.95</v>
      </c>
      <c r="C30" s="11">
        <f t="shared" si="1"/>
        <v>1.4962632643593314</v>
      </c>
      <c r="D30" s="11">
        <f t="shared" si="1"/>
        <v>1.5319614915381166</v>
      </c>
      <c r="E30" s="11">
        <f t="shared" si="1"/>
        <v>1.5342943656426982</v>
      </c>
      <c r="F30" s="11">
        <f t="shared" si="1"/>
        <v>1.5344468186359679</v>
      </c>
      <c r="G30" s="11">
        <f t="shared" si="1"/>
        <v>1.5344567814175476</v>
      </c>
      <c r="H30" s="11">
        <f t="shared" si="1"/>
        <v>1.5344574324839169</v>
      </c>
      <c r="I30" s="11">
        <f t="shared" si="1"/>
        <v>1.5344574750310123</v>
      </c>
      <c r="J30" s="11">
        <f t="shared" si="1"/>
        <v>1.5344574778114588</v>
      </c>
      <c r="K30" s="11">
        <f t="shared" si="1"/>
        <v>1.5344574779931606</v>
      </c>
      <c r="L30" s="11">
        <f t="shared" si="1"/>
        <v>1.5344574780050348</v>
      </c>
      <c r="M30" s="11">
        <f t="shared" si="1"/>
        <v>1.5344574780058109</v>
      </c>
      <c r="N30" s="11">
        <f t="shared" si="1"/>
        <v>1.5344574780058615</v>
      </c>
      <c r="O30" s="11">
        <f t="shared" si="1"/>
        <v>1.5344574780058648</v>
      </c>
      <c r="P30" s="11">
        <f t="shared" si="1"/>
        <v>1.5344574780058651</v>
      </c>
      <c r="Q30" s="11">
        <f t="shared" si="1"/>
        <v>1.5344574780058651</v>
      </c>
      <c r="R30" s="11">
        <f t="shared" si="1"/>
        <v>1.5344574780058651</v>
      </c>
      <c r="S30" s="11">
        <f t="shared" si="1"/>
        <v>1.5344574780058651</v>
      </c>
      <c r="T30" s="11">
        <f t="shared" si="1"/>
        <v>1.5344574780058651</v>
      </c>
      <c r="U30" s="11">
        <f t="shared" si="1"/>
        <v>1.5344574780058651</v>
      </c>
      <c r="V30" s="11">
        <f t="shared" si="1"/>
        <v>1.5344574780058651</v>
      </c>
      <c r="W30" s="11">
        <f t="shared" si="1"/>
        <v>1.5344574780058651</v>
      </c>
      <c r="X30" s="11">
        <f t="shared" si="1"/>
        <v>1.5344574780058651</v>
      </c>
      <c r="Y30" s="11">
        <f t="shared" si="1"/>
        <v>1.5344574780058651</v>
      </c>
      <c r="Z30" s="11">
        <f t="shared" si="1"/>
        <v>1.5344574780058651</v>
      </c>
      <c r="AA30" s="11">
        <f t="shared" si="1"/>
        <v>1.5344574780058651</v>
      </c>
      <c r="AB30" s="11">
        <f t="shared" si="1"/>
        <v>1.5344574780058651</v>
      </c>
      <c r="AC30" s="11">
        <f t="shared" si="1"/>
        <v>1.5344574780058651</v>
      </c>
      <c r="AD30" s="11">
        <f t="shared" si="1"/>
        <v>1.5344574780058651</v>
      </c>
      <c r="AE30" s="11">
        <f t="shared" si="1"/>
        <v>1.5344574780058651</v>
      </c>
      <c r="AF30" s="11">
        <f t="shared" si="1"/>
        <v>1.5344574780058651</v>
      </c>
      <c r="AG30" s="11">
        <f t="shared" si="1"/>
        <v>1.5344574780058651</v>
      </c>
      <c r="AH30" s="11">
        <f t="shared" si="1"/>
        <v>1.5344574780058651</v>
      </c>
      <c r="AI30" s="11">
        <f t="shared" si="1"/>
        <v>1.5344574780058651</v>
      </c>
      <c r="AJ30" s="11">
        <f t="shared" si="1"/>
        <v>1.5344574780058651</v>
      </c>
      <c r="AK30" s="11">
        <f t="shared" si="1"/>
        <v>1.5344574780058651</v>
      </c>
      <c r="AL30" s="11">
        <f t="shared" si="1"/>
        <v>1.5344574780058651</v>
      </c>
      <c r="AM30" s="11">
        <f t="shared" si="1"/>
        <v>1.5344574780058651</v>
      </c>
      <c r="AN30" s="11">
        <f t="shared" si="1"/>
        <v>1.5344574780058651</v>
      </c>
      <c r="AO30" s="11">
        <f t="shared" si="1"/>
        <v>1.5344574780058651</v>
      </c>
      <c r="AP30" s="11">
        <f t="shared" si="1"/>
        <v>1.5344574780058651</v>
      </c>
      <c r="AQ30" s="11">
        <f t="shared" si="1"/>
        <v>1.5344574780058651</v>
      </c>
      <c r="AR30" s="11">
        <f t="shared" si="1"/>
        <v>1.5344574780058651</v>
      </c>
      <c r="AS30" s="11">
        <f t="shared" si="1"/>
        <v>1.5344574780058651</v>
      </c>
      <c r="AT30" s="11">
        <f t="shared" si="1"/>
        <v>1.5344574780058651</v>
      </c>
      <c r="AU30" s="11">
        <f t="shared" si="1"/>
        <v>1.5344574780058651</v>
      </c>
      <c r="AV30" s="11">
        <f t="shared" si="1"/>
        <v>1.5344574780058651</v>
      </c>
      <c r="AW30" s="11">
        <f t="shared" si="1"/>
        <v>1.5344574780058651</v>
      </c>
      <c r="AX30" s="11">
        <f t="shared" si="1"/>
        <v>1.5344574780058651</v>
      </c>
      <c r="AY30" s="11">
        <f t="shared" si="1"/>
        <v>1.5344574780058651</v>
      </c>
      <c r="AZ30" s="11">
        <f t="shared" si="1"/>
        <v>1.5344574780058651</v>
      </c>
      <c r="BA30" s="11">
        <f t="shared" si="1"/>
        <v>1.5344574780058651</v>
      </c>
      <c r="BB30" s="11">
        <f t="shared" si="1"/>
        <v>1.5344574780058651</v>
      </c>
      <c r="BC30" s="11">
        <f t="shared" si="1"/>
        <v>1.5344574780058651</v>
      </c>
      <c r="BD30" s="11">
        <f t="shared" si="1"/>
        <v>1.5344574780058651</v>
      </c>
      <c r="BE30" s="11">
        <f t="shared" si="1"/>
        <v>1.5344574780058651</v>
      </c>
      <c r="BF30" s="11">
        <f t="shared" si="1"/>
        <v>1.5344574780058651</v>
      </c>
      <c r="BG30" s="11">
        <f t="shared" si="1"/>
        <v>1.5344574780058651</v>
      </c>
      <c r="BH30" s="11">
        <f t="shared" si="1"/>
        <v>1.5344574780058651</v>
      </c>
      <c r="BI30" s="11">
        <f t="shared" si="1"/>
        <v>1.5344574780058651</v>
      </c>
      <c r="BJ30" s="11">
        <f t="shared" si="1"/>
        <v>1.5344574780058651</v>
      </c>
      <c r="BK30" s="11">
        <f t="shared" si="1"/>
        <v>1.5344574780058651</v>
      </c>
      <c r="BL30" s="11">
        <f t="shared" si="1"/>
        <v>1.5344574780058651</v>
      </c>
      <c r="BM30" s="11">
        <f t="shared" si="1"/>
        <v>1.5344574780058651</v>
      </c>
      <c r="BN30" s="11">
        <f t="shared" ref="BN30:CX30" si="2">$A$18+($G$15-$A$18)*EXP(-$B$15*$E$15*BN$28)</f>
        <v>1.5344574780058651</v>
      </c>
      <c r="BO30" s="11">
        <f t="shared" si="2"/>
        <v>1.5344574780058651</v>
      </c>
      <c r="BP30" s="11">
        <f t="shared" si="2"/>
        <v>1.5344574780058651</v>
      </c>
      <c r="BQ30" s="11">
        <f t="shared" si="2"/>
        <v>1.5344574780058651</v>
      </c>
      <c r="BR30" s="11">
        <f t="shared" si="2"/>
        <v>1.5344574780058651</v>
      </c>
      <c r="BS30" s="11">
        <f t="shared" si="2"/>
        <v>1.5344574780058651</v>
      </c>
      <c r="BT30" s="11">
        <f t="shared" si="2"/>
        <v>1.5344574780058651</v>
      </c>
      <c r="BU30" s="11">
        <f t="shared" si="2"/>
        <v>1.5344574780058651</v>
      </c>
      <c r="BV30" s="11">
        <f t="shared" si="2"/>
        <v>1.5344574780058651</v>
      </c>
      <c r="BW30" s="11">
        <f t="shared" si="2"/>
        <v>1.5344574780058651</v>
      </c>
      <c r="BX30" s="11">
        <f t="shared" si="2"/>
        <v>1.5344574780058651</v>
      </c>
      <c r="BY30" s="11">
        <f t="shared" si="2"/>
        <v>1.5344574780058651</v>
      </c>
      <c r="BZ30" s="11">
        <f t="shared" si="2"/>
        <v>1.5344574780058651</v>
      </c>
      <c r="CA30" s="11">
        <f t="shared" si="2"/>
        <v>1.5344574780058651</v>
      </c>
      <c r="CB30" s="11">
        <f t="shared" si="2"/>
        <v>1.5344574780058651</v>
      </c>
      <c r="CC30" s="11">
        <f t="shared" si="2"/>
        <v>1.5344574780058651</v>
      </c>
      <c r="CD30" s="11">
        <f t="shared" si="2"/>
        <v>1.5344574780058651</v>
      </c>
      <c r="CE30" s="11">
        <f t="shared" si="2"/>
        <v>1.5344574780058651</v>
      </c>
      <c r="CF30" s="11">
        <f t="shared" si="2"/>
        <v>1.5344574780058651</v>
      </c>
      <c r="CG30" s="11">
        <f t="shared" si="2"/>
        <v>1.5344574780058651</v>
      </c>
      <c r="CH30" s="11">
        <f t="shared" si="2"/>
        <v>1.5344574780058651</v>
      </c>
      <c r="CI30" s="11">
        <f t="shared" si="2"/>
        <v>1.5344574780058651</v>
      </c>
      <c r="CJ30" s="11">
        <f t="shared" si="2"/>
        <v>1.5344574780058651</v>
      </c>
      <c r="CK30" s="11">
        <f t="shared" si="2"/>
        <v>1.5344574780058651</v>
      </c>
      <c r="CL30" s="11">
        <f t="shared" si="2"/>
        <v>1.5344574780058651</v>
      </c>
      <c r="CM30" s="11">
        <f t="shared" si="2"/>
        <v>1.5344574780058651</v>
      </c>
      <c r="CN30" s="11">
        <f t="shared" si="2"/>
        <v>1.5344574780058651</v>
      </c>
      <c r="CO30" s="11">
        <f t="shared" si="2"/>
        <v>1.5344574780058651</v>
      </c>
      <c r="CP30" s="11">
        <f t="shared" si="2"/>
        <v>1.5344574780058651</v>
      </c>
      <c r="CQ30" s="11">
        <f t="shared" si="2"/>
        <v>1.5344574780058651</v>
      </c>
      <c r="CR30" s="11">
        <f t="shared" si="2"/>
        <v>1.5344574780058651</v>
      </c>
      <c r="CS30" s="11">
        <f t="shared" si="2"/>
        <v>1.5344574780058651</v>
      </c>
      <c r="CT30" s="11">
        <f t="shared" si="2"/>
        <v>1.5344574780058651</v>
      </c>
      <c r="CU30" s="11">
        <f t="shared" si="2"/>
        <v>1.5344574780058651</v>
      </c>
      <c r="CV30" s="11">
        <f t="shared" si="2"/>
        <v>1.5344574780058651</v>
      </c>
      <c r="CW30" s="11">
        <f t="shared" si="2"/>
        <v>1.5344574780058651</v>
      </c>
      <c r="CX30" s="11">
        <f t="shared" si="2"/>
        <v>1.5344574780058651</v>
      </c>
    </row>
    <row r="31" spans="1:124" x14ac:dyDescent="0.2">
      <c r="A31" s="3" t="s">
        <v>16</v>
      </c>
      <c r="B31" s="11">
        <f t="shared" ref="B31:BM31" si="3">$B$18+($H$15-$B$18-$I$14)*EXP(-$C$15*$E$15*B$28)+$I$14*EXP(-$B$15*$E$15*B$28)</f>
        <v>16.170000000000002</v>
      </c>
      <c r="C31" s="11">
        <f t="shared" si="3"/>
        <v>16.56352381616092</v>
      </c>
      <c r="D31" s="11">
        <f t="shared" si="3"/>
        <v>17.049733268131195</v>
      </c>
      <c r="E31" s="11">
        <f t="shared" si="3"/>
        <v>17.532673761944171</v>
      </c>
      <c r="F31" s="11">
        <f t="shared" si="3"/>
        <v>18.006263548669434</v>
      </c>
      <c r="G31" s="11">
        <f t="shared" si="3"/>
        <v>18.470290232085624</v>
      </c>
      <c r="H31" s="11">
        <f t="shared" si="3"/>
        <v>18.92492122978522</v>
      </c>
      <c r="I31" s="11">
        <f t="shared" si="3"/>
        <v>19.370345108478929</v>
      </c>
      <c r="J31" s="11">
        <f t="shared" si="3"/>
        <v>19.806748219667377</v>
      </c>
      <c r="K31" s="11">
        <f t="shared" si="3"/>
        <v>20.234313245638532</v>
      </c>
      <c r="L31" s="11">
        <f t="shared" si="3"/>
        <v>20.65321917582639</v>
      </c>
      <c r="M31" s="11">
        <f t="shared" si="3"/>
        <v>21.063641375198017</v>
      </c>
      <c r="N31" s="11">
        <f t="shared" si="3"/>
        <v>21.465751657238336</v>
      </c>
      <c r="O31" s="11">
        <f t="shared" si="3"/>
        <v>21.859718355847846</v>
      </c>
      <c r="P31" s="11">
        <f t="shared" si="3"/>
        <v>22.245706395809748</v>
      </c>
      <c r="Q31" s="11">
        <f t="shared" si="3"/>
        <v>22.623877361831685</v>
      </c>
      <c r="R31" s="11">
        <f t="shared" si="3"/>
        <v>22.994389566189316</v>
      </c>
      <c r="S31" s="11">
        <f t="shared" si="3"/>
        <v>23.357398114999977</v>
      </c>
      <c r="T31" s="11">
        <f t="shared" si="3"/>
        <v>23.713054973154183</v>
      </c>
      <c r="U31" s="11">
        <f t="shared" si="3"/>
        <v>24.061509027932093</v>
      </c>
      <c r="V31" s="11">
        <f t="shared" si="3"/>
        <v>24.402906151331646</v>
      </c>
      <c r="W31" s="11">
        <f t="shared" si="3"/>
        <v>24.737389261134375</v>
      </c>
      <c r="X31" s="11">
        <f t="shared" si="3"/>
        <v>25.065098380734575</v>
      </c>
      <c r="Y31" s="11">
        <f t="shared" si="3"/>
        <v>25.386170697756725</v>
      </c>
      <c r="Z31" s="11">
        <f t="shared" si="3"/>
        <v>25.700740621485838</v>
      </c>
      <c r="AA31" s="11">
        <f t="shared" si="3"/>
        <v>26.008939839134733</v>
      </c>
      <c r="AB31" s="11">
        <f t="shared" si="3"/>
        <v>26.310897370971709</v>
      </c>
      <c r="AC31" s="11">
        <f t="shared" si="3"/>
        <v>26.606739624331833</v>
      </c>
      <c r="AD31" s="11">
        <f t="shared" si="3"/>
        <v>26.896590446534379</v>
      </c>
      <c r="AE31" s="11">
        <f t="shared" si="3"/>
        <v>27.180571176728531</v>
      </c>
      <c r="AF31" s="11">
        <f t="shared" si="3"/>
        <v>27.458800696689138</v>
      </c>
      <c r="AG31" s="11">
        <f t="shared" si="3"/>
        <v>27.731395480583764</v>
      </c>
      <c r="AH31" s="11">
        <f t="shared" si="3"/>
        <v>27.998469643731784</v>
      </c>
      <c r="AI31" s="11">
        <f t="shared" si="3"/>
        <v>28.260134990376095</v>
      </c>
      <c r="AJ31" s="11">
        <f t="shared" si="3"/>
        <v>28.516501060487258</v>
      </c>
      <c r="AK31" s="11">
        <f t="shared" si="3"/>
        <v>28.767675175619829</v>
      </c>
      <c r="AL31" s="11">
        <f t="shared" si="3"/>
        <v>29.013762483839962</v>
      </c>
      <c r="AM31" s="11">
        <f t="shared" si="3"/>
        <v>29.254866003743146</v>
      </c>
      <c r="AN31" s="11">
        <f t="shared" si="3"/>
        <v>29.49108666758049</v>
      </c>
      <c r="AO31" s="11">
        <f t="shared" si="3"/>
        <v>29.722523363511616</v>
      </c>
      <c r="AP31" s="11">
        <f t="shared" si="3"/>
        <v>29.949272977001808</v>
      </c>
      <c r="AQ31" s="11">
        <f t="shared" si="3"/>
        <v>30.171430431380834</v>
      </c>
      <c r="AR31" s="11">
        <f t="shared" si="3"/>
        <v>30.389088727580337</v>
      </c>
      <c r="AS31" s="11">
        <f t="shared" si="3"/>
        <v>30.602338983066431</v>
      </c>
      <c r="AT31" s="11">
        <f t="shared" si="3"/>
        <v>30.81127046998391</v>
      </c>
      <c r="AU31" s="11">
        <f t="shared" si="3"/>
        <v>31.015970652527855</v>
      </c>
      <c r="AV31" s="11">
        <f t="shared" si="3"/>
        <v>31.216525223558481</v>
      </c>
      <c r="AW31" s="11">
        <f t="shared" si="3"/>
        <v>31.413018140474385</v>
      </c>
      <c r="AX31" s="11">
        <f t="shared" si="3"/>
        <v>31.605531660359325</v>
      </c>
      <c r="AY31" s="11">
        <f t="shared" si="3"/>
        <v>31.794146374417203</v>
      </c>
      <c r="AZ31" s="11">
        <f t="shared" si="3"/>
        <v>31.978941241709609</v>
      </c>
      <c r="BA31" s="11">
        <f t="shared" si="3"/>
        <v>32.159993622210216</v>
      </c>
      <c r="BB31" s="11">
        <f t="shared" si="3"/>
        <v>32.33737930918965</v>
      </c>
      <c r="BC31" s="11">
        <f t="shared" si="3"/>
        <v>32.511172560944544</v>
      </c>
      <c r="BD31" s="11">
        <f t="shared" si="3"/>
        <v>32.681446131884016</v>
      </c>
      <c r="BE31" s="11">
        <f t="shared" si="3"/>
        <v>32.848271302986575</v>
      </c>
      <c r="BF31" s="11">
        <f t="shared" si="3"/>
        <v>33.01171791164019</v>
      </c>
      <c r="BG31" s="11">
        <f t="shared" si="3"/>
        <v>33.171854380878074</v>
      </c>
      <c r="BH31" s="11">
        <f t="shared" si="3"/>
        <v>33.328747748022316</v>
      </c>
      <c r="BI31" s="11">
        <f t="shared" si="3"/>
        <v>33.482463692747523</v>
      </c>
      <c r="BJ31" s="11">
        <f t="shared" si="3"/>
        <v>33.633066564575998</v>
      </c>
      <c r="BK31" s="11">
        <f t="shared" si="3"/>
        <v>33.780619409816154</v>
      </c>
      <c r="BL31" s="11">
        <f t="shared" si="3"/>
        <v>33.925183997955372</v>
      </c>
      <c r="BM31" s="11">
        <f t="shared" si="3"/>
        <v>34.066820847518301</v>
      </c>
      <c r="BN31" s="11">
        <f t="shared" ref="BN31:CX31" si="4">$B$18+($H$15-$B$18-$I$14)*EXP(-$C$15*$E$15*BN$28)+$I$14*EXP(-$B$15*$E$15*BN$28)</f>
        <v>34.205589251401491</v>
      </c>
      <c r="BO31" s="11">
        <f t="shared" si="4"/>
        <v>34.341547301694987</v>
      </c>
      <c r="BP31" s="11">
        <f t="shared" si="4"/>
        <v>34.474751914001182</v>
      </c>
      <c r="BQ31" s="11">
        <f t="shared" si="4"/>
        <v>34.605258851261155</v>
      </c>
      <c r="BR31" s="11">
        <f t="shared" si="4"/>
        <v>34.733122747098555</v>
      </c>
      <c r="BS31" s="11">
        <f t="shared" si="4"/>
        <v>34.858397128690612</v>
      </c>
      <c r="BT31" s="11">
        <f t="shared" si="4"/>
        <v>34.981134439176046</v>
      </c>
      <c r="BU31" s="11">
        <f t="shared" si="4"/>
        <v>35.10138605960914</v>
      </c>
      <c r="BV31" s="11">
        <f t="shared" si="4"/>
        <v>35.219202330469173</v>
      </c>
      <c r="BW31" s="11">
        <f t="shared" si="4"/>
        <v>35.334632572734293</v>
      </c>
      <c r="BX31" s="11">
        <f t="shared" si="4"/>
        <v>35.447725108528559</v>
      </c>
      <c r="BY31" s="11">
        <f t="shared" si="4"/>
        <v>35.55852728135082</v>
      </c>
      <c r="BZ31" s="11">
        <f t="shared" si="4"/>
        <v>35.667085475893998</v>
      </c>
      <c r="CA31" s="11">
        <f t="shared" si="4"/>
        <v>35.7734451374629</v>
      </c>
      <c r="CB31" s="11">
        <f t="shared" si="4"/>
        <v>35.877650790998821</v>
      </c>
      <c r="CC31" s="11">
        <f t="shared" si="4"/>
        <v>35.979746059718842</v>
      </c>
      <c r="CD31" s="11">
        <f t="shared" si="4"/>
        <v>36.079773683377681</v>
      </c>
      <c r="CE31" s="11">
        <f t="shared" si="4"/>
        <v>36.177775536159629</v>
      </c>
      <c r="CF31" s="11">
        <f t="shared" si="4"/>
        <v>36.273792644208235</v>
      </c>
      <c r="CG31" s="11">
        <f t="shared" si="4"/>
        <v>36.367865202800871</v>
      </c>
      <c r="CH31" s="11">
        <f t="shared" si="4"/>
        <v>36.460032593175569</v>
      </c>
      <c r="CI31" s="11">
        <f t="shared" si="4"/>
        <v>36.550333399017013</v>
      </c>
      <c r="CJ31" s="11">
        <f t="shared" si="4"/>
        <v>36.638805422608705</v>
      </c>
      <c r="CK31" s="11">
        <f t="shared" si="4"/>
        <v>36.725485700657956</v>
      </c>
      <c r="CL31" s="11">
        <f t="shared" si="4"/>
        <v>36.81041051980047</v>
      </c>
      <c r="CM31" s="11">
        <f t="shared" si="4"/>
        <v>36.893615431790828</v>
      </c>
      <c r="CN31" s="11">
        <f t="shared" si="4"/>
        <v>36.975135268385429</v>
      </c>
      <c r="CO31" s="11">
        <f t="shared" si="4"/>
        <v>37.055004155923953</v>
      </c>
      <c r="CP31" s="11">
        <f t="shared" si="4"/>
        <v>37.133255529615532</v>
      </c>
      <c r="CQ31" s="11">
        <f t="shared" si="4"/>
        <v>37.209922147535636</v>
      </c>
      <c r="CR31" s="11">
        <f t="shared" si="4"/>
        <v>37.285036104339433</v>
      </c>
      <c r="CS31" s="11">
        <f t="shared" si="4"/>
        <v>37.358628844697463</v>
      </c>
      <c r="CT31" s="11">
        <f t="shared" si="4"/>
        <v>37.430731176459204</v>
      </c>
      <c r="CU31" s="11">
        <f t="shared" si="4"/>
        <v>37.501373283550045</v>
      </c>
      <c r="CV31" s="11">
        <f t="shared" si="4"/>
        <v>37.57058473860706</v>
      </c>
      <c r="CW31" s="11">
        <f t="shared" si="4"/>
        <v>37.638394515358897</v>
      </c>
      <c r="CX31" s="11">
        <f t="shared" si="4"/>
        <v>37.704831000754936</v>
      </c>
    </row>
    <row r="32" spans="1:124" x14ac:dyDescent="0.2">
      <c r="A32" s="3" t="s">
        <v>17</v>
      </c>
      <c r="B32" s="11">
        <f t="shared" ref="B32:BM32" si="5">B30+B31</f>
        <v>17.12</v>
      </c>
      <c r="C32" s="11">
        <f t="shared" si="5"/>
        <v>18.059787080520252</v>
      </c>
      <c r="D32" s="11">
        <f t="shared" si="5"/>
        <v>18.581694759669311</v>
      </c>
      <c r="E32" s="11">
        <f t="shared" si="5"/>
        <v>19.066968127586868</v>
      </c>
      <c r="F32" s="11">
        <f t="shared" si="5"/>
        <v>19.540710367305401</v>
      </c>
      <c r="G32" s="11">
        <f t="shared" si="5"/>
        <v>20.00474701350317</v>
      </c>
      <c r="H32" s="11">
        <f t="shared" si="5"/>
        <v>20.459378662269138</v>
      </c>
      <c r="I32" s="11">
        <f t="shared" si="5"/>
        <v>20.904802583509941</v>
      </c>
      <c r="J32" s="11">
        <f t="shared" si="5"/>
        <v>21.341205697478834</v>
      </c>
      <c r="K32" s="11">
        <f t="shared" si="5"/>
        <v>21.768770723631693</v>
      </c>
      <c r="L32" s="11">
        <f t="shared" si="5"/>
        <v>22.187676653831424</v>
      </c>
      <c r="M32" s="11">
        <f t="shared" si="5"/>
        <v>22.59809885320383</v>
      </c>
      <c r="N32" s="11">
        <f t="shared" si="5"/>
        <v>23.000209135244198</v>
      </c>
      <c r="O32" s="11">
        <f t="shared" si="5"/>
        <v>23.394175833853712</v>
      </c>
      <c r="P32" s="11">
        <f t="shared" si="5"/>
        <v>23.780163873815614</v>
      </c>
      <c r="Q32" s="11">
        <f t="shared" si="5"/>
        <v>24.158334839837551</v>
      </c>
      <c r="R32" s="11">
        <f t="shared" si="5"/>
        <v>24.528847044195182</v>
      </c>
      <c r="S32" s="11">
        <f t="shared" si="5"/>
        <v>24.891855593005843</v>
      </c>
      <c r="T32" s="11">
        <f t="shared" si="5"/>
        <v>25.247512451160048</v>
      </c>
      <c r="U32" s="11">
        <f t="shared" si="5"/>
        <v>25.595966505937959</v>
      </c>
      <c r="V32" s="11">
        <f t="shared" si="5"/>
        <v>25.937363629337511</v>
      </c>
      <c r="W32" s="11">
        <f t="shared" si="5"/>
        <v>26.271846739140241</v>
      </c>
      <c r="X32" s="11">
        <f t="shared" si="5"/>
        <v>26.599555858740441</v>
      </c>
      <c r="Y32" s="11">
        <f t="shared" si="5"/>
        <v>26.920628175762591</v>
      </c>
      <c r="Z32" s="11">
        <f t="shared" si="5"/>
        <v>27.235198099491704</v>
      </c>
      <c r="AA32" s="11">
        <f t="shared" si="5"/>
        <v>27.543397317140599</v>
      </c>
      <c r="AB32" s="11">
        <f t="shared" si="5"/>
        <v>27.845354848977575</v>
      </c>
      <c r="AC32" s="11">
        <f t="shared" si="5"/>
        <v>28.141197102337699</v>
      </c>
      <c r="AD32" s="11">
        <f t="shared" si="5"/>
        <v>28.431047924540245</v>
      </c>
      <c r="AE32" s="11">
        <f t="shared" si="5"/>
        <v>28.715028654734397</v>
      </c>
      <c r="AF32" s="11">
        <f t="shared" si="5"/>
        <v>28.993258174695004</v>
      </c>
      <c r="AG32" s="11">
        <f t="shared" si="5"/>
        <v>29.26585295858963</v>
      </c>
      <c r="AH32" s="11">
        <f t="shared" si="5"/>
        <v>29.53292712173765</v>
      </c>
      <c r="AI32" s="11">
        <f t="shared" si="5"/>
        <v>29.794592468381961</v>
      </c>
      <c r="AJ32" s="11">
        <f t="shared" si="5"/>
        <v>30.050958538493123</v>
      </c>
      <c r="AK32" s="11">
        <f t="shared" si="5"/>
        <v>30.302132653625694</v>
      </c>
      <c r="AL32" s="11">
        <f t="shared" si="5"/>
        <v>30.548219961845827</v>
      </c>
      <c r="AM32" s="11">
        <f t="shared" si="5"/>
        <v>30.789323481749012</v>
      </c>
      <c r="AN32" s="11">
        <f t="shared" si="5"/>
        <v>31.025544145586355</v>
      </c>
      <c r="AO32" s="11">
        <f t="shared" si="5"/>
        <v>31.256980841517482</v>
      </c>
      <c r="AP32" s="11">
        <f t="shared" si="5"/>
        <v>31.483730455007674</v>
      </c>
      <c r="AQ32" s="11">
        <f t="shared" si="5"/>
        <v>31.7058879093867</v>
      </c>
      <c r="AR32" s="11">
        <f t="shared" si="5"/>
        <v>31.923546205586202</v>
      </c>
      <c r="AS32" s="11">
        <f t="shared" si="5"/>
        <v>32.136796461072294</v>
      </c>
      <c r="AT32" s="11">
        <f t="shared" si="5"/>
        <v>32.345727947989772</v>
      </c>
      <c r="AU32" s="11">
        <f t="shared" si="5"/>
        <v>32.550428130533717</v>
      </c>
      <c r="AV32" s="11">
        <f t="shared" si="5"/>
        <v>32.750982701564347</v>
      </c>
      <c r="AW32" s="11">
        <f t="shared" si="5"/>
        <v>32.947475618480247</v>
      </c>
      <c r="AX32" s="11">
        <f t="shared" si="5"/>
        <v>33.139989138365188</v>
      </c>
      <c r="AY32" s="11">
        <f t="shared" si="5"/>
        <v>33.328603852423065</v>
      </c>
      <c r="AZ32" s="11">
        <f t="shared" si="5"/>
        <v>33.513398719715475</v>
      </c>
      <c r="BA32" s="11">
        <f t="shared" si="5"/>
        <v>33.694451100216078</v>
      </c>
      <c r="BB32" s="11">
        <f t="shared" si="5"/>
        <v>33.871836787195512</v>
      </c>
      <c r="BC32" s="11">
        <f t="shared" si="5"/>
        <v>34.045630038950407</v>
      </c>
      <c r="BD32" s="11">
        <f t="shared" si="5"/>
        <v>34.215903609889878</v>
      </c>
      <c r="BE32" s="11">
        <f t="shared" si="5"/>
        <v>34.382728780992437</v>
      </c>
      <c r="BF32" s="11">
        <f t="shared" si="5"/>
        <v>34.546175389646052</v>
      </c>
      <c r="BG32" s="11">
        <f t="shared" si="5"/>
        <v>34.706311858883936</v>
      </c>
      <c r="BH32" s="11">
        <f t="shared" si="5"/>
        <v>34.863205226028178</v>
      </c>
      <c r="BI32" s="11">
        <f t="shared" si="5"/>
        <v>35.016921170753385</v>
      </c>
      <c r="BJ32" s="11">
        <f t="shared" si="5"/>
        <v>35.16752404258186</v>
      </c>
      <c r="BK32" s="11">
        <f t="shared" si="5"/>
        <v>35.315076887822016</v>
      </c>
      <c r="BL32" s="11">
        <f t="shared" si="5"/>
        <v>35.459641475961234</v>
      </c>
      <c r="BM32" s="11">
        <f t="shared" si="5"/>
        <v>35.601278325524163</v>
      </c>
      <c r="BN32" s="11">
        <f t="shared" ref="BN32:CS32" si="6">BN30+BN31</f>
        <v>35.740046729407354</v>
      </c>
      <c r="BO32" s="11">
        <f t="shared" si="6"/>
        <v>35.87600477970085</v>
      </c>
      <c r="BP32" s="11">
        <f t="shared" si="6"/>
        <v>36.009209392007044</v>
      </c>
      <c r="BQ32" s="11">
        <f t="shared" si="6"/>
        <v>36.139716329267017</v>
      </c>
      <c r="BR32" s="11">
        <f t="shared" si="6"/>
        <v>36.267580225104417</v>
      </c>
      <c r="BS32" s="11">
        <f t="shared" si="6"/>
        <v>36.392854606696474</v>
      </c>
      <c r="BT32" s="11">
        <f t="shared" si="6"/>
        <v>36.515591917181908</v>
      </c>
      <c r="BU32" s="11">
        <f t="shared" si="6"/>
        <v>36.635843537615003</v>
      </c>
      <c r="BV32" s="11">
        <f t="shared" si="6"/>
        <v>36.753659808475035</v>
      </c>
      <c r="BW32" s="11">
        <f t="shared" si="6"/>
        <v>36.869090050740155</v>
      </c>
      <c r="BX32" s="11">
        <f t="shared" si="6"/>
        <v>36.982182586534421</v>
      </c>
      <c r="BY32" s="11">
        <f t="shared" si="6"/>
        <v>37.092984759356682</v>
      </c>
      <c r="BZ32" s="11">
        <f t="shared" si="6"/>
        <v>37.20154295389986</v>
      </c>
      <c r="CA32" s="11">
        <f t="shared" si="6"/>
        <v>37.307902615468763</v>
      </c>
      <c r="CB32" s="11">
        <f t="shared" si="6"/>
        <v>37.412108269004683</v>
      </c>
      <c r="CC32" s="11">
        <f t="shared" si="6"/>
        <v>37.514203537724704</v>
      </c>
      <c r="CD32" s="11">
        <f t="shared" si="6"/>
        <v>37.614231161383543</v>
      </c>
      <c r="CE32" s="11">
        <f t="shared" si="6"/>
        <v>37.712233014165491</v>
      </c>
      <c r="CF32" s="11">
        <f t="shared" si="6"/>
        <v>37.808250122214098</v>
      </c>
      <c r="CG32" s="11">
        <f t="shared" si="6"/>
        <v>37.902322680806734</v>
      </c>
      <c r="CH32" s="11">
        <f t="shared" si="6"/>
        <v>37.994490071181431</v>
      </c>
      <c r="CI32" s="11">
        <f t="shared" si="6"/>
        <v>38.084790877022876</v>
      </c>
      <c r="CJ32" s="11">
        <f t="shared" si="6"/>
        <v>38.173262900614567</v>
      </c>
      <c r="CK32" s="11">
        <f t="shared" si="6"/>
        <v>38.259943178663818</v>
      </c>
      <c r="CL32" s="11">
        <f t="shared" si="6"/>
        <v>38.344867997806332</v>
      </c>
      <c r="CM32" s="11">
        <f t="shared" si="6"/>
        <v>38.42807290979669</v>
      </c>
      <c r="CN32" s="11">
        <f t="shared" si="6"/>
        <v>38.509592746391291</v>
      </c>
      <c r="CO32" s="11">
        <f t="shared" si="6"/>
        <v>38.589461633929815</v>
      </c>
      <c r="CP32" s="11">
        <f t="shared" si="6"/>
        <v>38.667713007621394</v>
      </c>
      <c r="CQ32" s="11">
        <f t="shared" si="6"/>
        <v>38.744379625541498</v>
      </c>
      <c r="CR32" s="11">
        <f t="shared" si="6"/>
        <v>38.819493582345295</v>
      </c>
      <c r="CS32" s="11">
        <f t="shared" si="6"/>
        <v>38.893086322703326</v>
      </c>
      <c r="CT32" s="11">
        <f>CT30+CT31</f>
        <v>38.965188654465067</v>
      </c>
      <c r="CU32" s="11">
        <f>CU30+CU31</f>
        <v>39.035830761555907</v>
      </c>
      <c r="CV32" s="11">
        <f>CV30+CV31</f>
        <v>39.105042216612922</v>
      </c>
      <c r="CW32" s="11">
        <f>CW30+CW31</f>
        <v>39.172851993364759</v>
      </c>
      <c r="CX32" s="11">
        <f>CX30+CX31</f>
        <v>39.239288478760798</v>
      </c>
    </row>
    <row r="33" spans="1:41" x14ac:dyDescent="0.2">
      <c r="A33" s="3" t="s">
        <v>108</v>
      </c>
      <c r="B33" s="6">
        <f>$Q$14+B32</f>
        <v>34.260000000000005</v>
      </c>
      <c r="C33" s="6">
        <f t="shared" ref="C33:AF33" si="7">$Q$14+C32</f>
        <v>35.199787080520252</v>
      </c>
      <c r="D33" s="6">
        <f t="shared" si="7"/>
        <v>35.721694759669312</v>
      </c>
      <c r="E33" s="6">
        <f t="shared" si="7"/>
        <v>36.206968127586869</v>
      </c>
      <c r="F33" s="6">
        <f t="shared" si="7"/>
        <v>36.680710367305402</v>
      </c>
      <c r="G33" s="6">
        <f t="shared" si="7"/>
        <v>37.144747013503171</v>
      </c>
      <c r="H33" s="6">
        <f t="shared" si="7"/>
        <v>37.599378662269139</v>
      </c>
      <c r="I33" s="6">
        <f t="shared" si="7"/>
        <v>38.044802583509941</v>
      </c>
      <c r="J33" s="6">
        <f t="shared" si="7"/>
        <v>38.481205697478835</v>
      </c>
      <c r="K33" s="6">
        <f t="shared" si="7"/>
        <v>38.90877072363169</v>
      </c>
      <c r="L33" s="6">
        <f t="shared" si="7"/>
        <v>39.327676653831425</v>
      </c>
      <c r="M33" s="6">
        <f t="shared" si="7"/>
        <v>39.73809885320383</v>
      </c>
      <c r="N33" s="6">
        <f t="shared" si="7"/>
        <v>40.140209135244199</v>
      </c>
      <c r="O33" s="6">
        <f t="shared" si="7"/>
        <v>40.534175833853709</v>
      </c>
      <c r="P33" s="6">
        <f t="shared" si="7"/>
        <v>40.920163873815611</v>
      </c>
      <c r="Q33" s="6">
        <f t="shared" si="7"/>
        <v>41.298334839837551</v>
      </c>
      <c r="R33" s="6">
        <f t="shared" si="7"/>
        <v>41.668847044195182</v>
      </c>
      <c r="S33" s="6">
        <f t="shared" si="7"/>
        <v>42.031855593005844</v>
      </c>
      <c r="T33" s="6">
        <f t="shared" si="7"/>
        <v>42.387512451160049</v>
      </c>
      <c r="U33" s="6">
        <f t="shared" si="7"/>
        <v>42.735966505937959</v>
      </c>
      <c r="V33" s="6">
        <f t="shared" si="7"/>
        <v>43.077363629337512</v>
      </c>
      <c r="W33" s="6">
        <f t="shared" si="7"/>
        <v>43.411846739140245</v>
      </c>
      <c r="X33" s="6">
        <f t="shared" si="7"/>
        <v>43.739555858740445</v>
      </c>
      <c r="Y33" s="6">
        <f t="shared" si="7"/>
        <v>44.060628175762588</v>
      </c>
      <c r="Z33" s="6">
        <f t="shared" si="7"/>
        <v>44.375198099491705</v>
      </c>
      <c r="AA33" s="6">
        <f t="shared" si="7"/>
        <v>44.683397317140603</v>
      </c>
      <c r="AB33" s="6">
        <f t="shared" si="7"/>
        <v>44.985354848977579</v>
      </c>
      <c r="AC33" s="6">
        <f t="shared" si="7"/>
        <v>45.2811971023377</v>
      </c>
      <c r="AD33" s="6">
        <f t="shared" si="7"/>
        <v>45.571047924540245</v>
      </c>
      <c r="AE33" s="6">
        <f t="shared" si="7"/>
        <v>45.855028654734397</v>
      </c>
      <c r="AF33" s="6">
        <f t="shared" si="7"/>
        <v>46.133258174695001</v>
      </c>
    </row>
    <row r="34" spans="1:41" x14ac:dyDescent="0.2">
      <c r="A34" s="3" t="s">
        <v>62</v>
      </c>
      <c r="B34" s="6">
        <f>B31+$Q$14</f>
        <v>33.31</v>
      </c>
      <c r="C34" s="6">
        <f t="shared" ref="C34:AF34" si="8">C31+$Q$14</f>
        <v>33.703523816160924</v>
      </c>
      <c r="D34" s="6">
        <f t="shared" si="8"/>
        <v>34.189733268131192</v>
      </c>
      <c r="E34" s="6">
        <f t="shared" si="8"/>
        <v>34.672673761944168</v>
      </c>
      <c r="F34" s="6">
        <f t="shared" si="8"/>
        <v>35.146263548669438</v>
      </c>
      <c r="G34" s="6">
        <f t="shared" si="8"/>
        <v>35.610290232085624</v>
      </c>
      <c r="H34" s="6">
        <f t="shared" si="8"/>
        <v>36.06492122978522</v>
      </c>
      <c r="I34" s="6">
        <f t="shared" si="8"/>
        <v>36.51034510847893</v>
      </c>
      <c r="J34" s="6">
        <f t="shared" si="8"/>
        <v>36.946748219667377</v>
      </c>
      <c r="K34" s="6">
        <f t="shared" si="8"/>
        <v>37.374313245638533</v>
      </c>
      <c r="L34" s="6">
        <f t="shared" si="8"/>
        <v>37.793219175826394</v>
      </c>
      <c r="M34" s="6">
        <f t="shared" si="8"/>
        <v>38.203641375198018</v>
      </c>
      <c r="N34" s="6">
        <f t="shared" si="8"/>
        <v>38.605751657238336</v>
      </c>
      <c r="O34" s="6">
        <f t="shared" si="8"/>
        <v>38.999718355847847</v>
      </c>
      <c r="P34" s="6">
        <f t="shared" si="8"/>
        <v>39.385706395809748</v>
      </c>
      <c r="Q34" s="6">
        <f t="shared" si="8"/>
        <v>39.763877361831689</v>
      </c>
      <c r="R34" s="6">
        <f t="shared" si="8"/>
        <v>40.134389566189313</v>
      </c>
      <c r="S34" s="6">
        <f t="shared" si="8"/>
        <v>40.497398114999982</v>
      </c>
      <c r="T34" s="6">
        <f t="shared" si="8"/>
        <v>40.853054973154187</v>
      </c>
      <c r="U34" s="6">
        <f t="shared" si="8"/>
        <v>41.20150902793209</v>
      </c>
      <c r="V34" s="6">
        <f t="shared" si="8"/>
        <v>41.54290615133165</v>
      </c>
      <c r="W34" s="6">
        <f t="shared" si="8"/>
        <v>41.877389261134375</v>
      </c>
      <c r="X34" s="6">
        <f t="shared" si="8"/>
        <v>42.205098380734576</v>
      </c>
      <c r="Y34" s="6">
        <f t="shared" si="8"/>
        <v>42.526170697756726</v>
      </c>
      <c r="Z34" s="6">
        <f t="shared" si="8"/>
        <v>42.840740621485836</v>
      </c>
      <c r="AA34" s="6">
        <f t="shared" si="8"/>
        <v>43.148939839134734</v>
      </c>
      <c r="AB34" s="6">
        <f t="shared" si="8"/>
        <v>43.45089737097171</v>
      </c>
      <c r="AC34" s="6">
        <f t="shared" si="8"/>
        <v>43.746739624331838</v>
      </c>
      <c r="AD34" s="6">
        <f t="shared" si="8"/>
        <v>44.036590446534376</v>
      </c>
      <c r="AE34" s="6">
        <f t="shared" si="8"/>
        <v>44.320571176728535</v>
      </c>
      <c r="AF34" s="6">
        <f t="shared" si="8"/>
        <v>44.598800696689139</v>
      </c>
      <c r="AG34" t="s">
        <v>30</v>
      </c>
    </row>
    <row r="35" spans="1:41" x14ac:dyDescent="0.2">
      <c r="A35" s="3" t="s">
        <v>21</v>
      </c>
      <c r="B35">
        <f t="shared" ref="B35:AF37" si="9">IF(ISBLANK(B23),"",(B30)^2)</f>
        <v>0.90249999999999997</v>
      </c>
      <c r="C35" t="str">
        <f t="shared" si="9"/>
        <v/>
      </c>
      <c r="D35" t="str">
        <f t="shared" si="9"/>
        <v/>
      </c>
      <c r="E35" t="str">
        <f t="shared" si="9"/>
        <v/>
      </c>
      <c r="F35" t="str">
        <f t="shared" si="9"/>
        <v/>
      </c>
      <c r="G35" t="str">
        <f t="shared" si="9"/>
        <v/>
      </c>
      <c r="H35" t="str">
        <f t="shared" si="9"/>
        <v/>
      </c>
      <c r="I35" t="str">
        <f t="shared" si="9"/>
        <v/>
      </c>
      <c r="J35" t="str">
        <f t="shared" si="9"/>
        <v/>
      </c>
      <c r="K35" t="str">
        <f t="shared" si="9"/>
        <v/>
      </c>
      <c r="L35" t="str">
        <f t="shared" si="9"/>
        <v/>
      </c>
      <c r="M35" t="str">
        <f t="shared" si="9"/>
        <v/>
      </c>
      <c r="N35" t="str">
        <f t="shared" si="9"/>
        <v/>
      </c>
      <c r="O35" t="str">
        <f t="shared" si="9"/>
        <v/>
      </c>
      <c r="P35" t="str">
        <f t="shared" si="9"/>
        <v/>
      </c>
      <c r="Q35" t="str">
        <f t="shared" si="9"/>
        <v/>
      </c>
      <c r="R35" t="str">
        <f t="shared" si="9"/>
        <v/>
      </c>
      <c r="S35" t="str">
        <f t="shared" si="9"/>
        <v/>
      </c>
      <c r="T35" t="str">
        <f t="shared" si="9"/>
        <v/>
      </c>
      <c r="U35" t="str">
        <f t="shared" si="9"/>
        <v/>
      </c>
      <c r="V35" t="str">
        <f t="shared" si="9"/>
        <v/>
      </c>
      <c r="W35" t="str">
        <f t="shared" si="9"/>
        <v/>
      </c>
      <c r="X35" t="str">
        <f t="shared" si="9"/>
        <v/>
      </c>
      <c r="Y35" t="str">
        <f t="shared" si="9"/>
        <v/>
      </c>
      <c r="Z35" t="str">
        <f t="shared" si="9"/>
        <v/>
      </c>
      <c r="AA35" t="str">
        <f t="shared" si="9"/>
        <v/>
      </c>
      <c r="AB35" t="str">
        <f t="shared" si="9"/>
        <v/>
      </c>
      <c r="AC35" t="str">
        <f t="shared" si="9"/>
        <v/>
      </c>
      <c r="AD35" t="str">
        <f t="shared" si="9"/>
        <v/>
      </c>
      <c r="AE35" t="str">
        <f t="shared" si="9"/>
        <v/>
      </c>
      <c r="AF35" t="str">
        <f t="shared" si="9"/>
        <v/>
      </c>
      <c r="AG35" s="12">
        <f>SUM(B35:AF35)</f>
        <v>0.90249999999999997</v>
      </c>
      <c r="AH35" s="3" t="s">
        <v>27</v>
      </c>
    </row>
    <row r="36" spans="1:41" x14ac:dyDescent="0.2">
      <c r="A36" s="3" t="s">
        <v>22</v>
      </c>
      <c r="B36">
        <f t="shared" si="9"/>
        <v>261.46890000000008</v>
      </c>
      <c r="C36" t="str">
        <f t="shared" si="9"/>
        <v/>
      </c>
      <c r="D36" t="str">
        <f t="shared" si="9"/>
        <v/>
      </c>
      <c r="E36" t="str">
        <f t="shared" si="9"/>
        <v/>
      </c>
      <c r="F36" t="str">
        <f t="shared" si="9"/>
        <v/>
      </c>
      <c r="G36" t="str">
        <f t="shared" si="9"/>
        <v/>
      </c>
      <c r="H36" t="str">
        <f t="shared" si="9"/>
        <v/>
      </c>
      <c r="I36" t="str">
        <f t="shared" si="9"/>
        <v/>
      </c>
      <c r="J36" t="str">
        <f t="shared" si="9"/>
        <v/>
      </c>
      <c r="K36" t="str">
        <f t="shared" si="9"/>
        <v/>
      </c>
      <c r="L36" t="str">
        <f t="shared" si="9"/>
        <v/>
      </c>
      <c r="M36" t="str">
        <f t="shared" si="9"/>
        <v/>
      </c>
      <c r="N36" t="str">
        <f t="shared" si="9"/>
        <v/>
      </c>
      <c r="O36" t="str">
        <f t="shared" si="9"/>
        <v/>
      </c>
      <c r="P36" t="str">
        <f t="shared" si="9"/>
        <v/>
      </c>
      <c r="Q36" t="str">
        <f t="shared" si="9"/>
        <v/>
      </c>
      <c r="R36" t="str">
        <f t="shared" si="9"/>
        <v/>
      </c>
      <c r="S36" t="str">
        <f t="shared" si="9"/>
        <v/>
      </c>
      <c r="T36" t="str">
        <f t="shared" si="9"/>
        <v/>
      </c>
      <c r="U36" t="str">
        <f t="shared" si="9"/>
        <v/>
      </c>
      <c r="V36" t="str">
        <f t="shared" si="9"/>
        <v/>
      </c>
      <c r="W36" t="str">
        <f t="shared" si="9"/>
        <v/>
      </c>
      <c r="X36" t="str">
        <f t="shared" si="9"/>
        <v/>
      </c>
      <c r="Y36" t="str">
        <f t="shared" si="9"/>
        <v/>
      </c>
      <c r="Z36" t="str">
        <f t="shared" si="9"/>
        <v/>
      </c>
      <c r="AA36" t="str">
        <f t="shared" si="9"/>
        <v/>
      </c>
      <c r="AB36" t="str">
        <f t="shared" si="9"/>
        <v/>
      </c>
      <c r="AC36" t="str">
        <f t="shared" si="9"/>
        <v/>
      </c>
      <c r="AD36" t="str">
        <f t="shared" si="9"/>
        <v/>
      </c>
      <c r="AE36" t="str">
        <f t="shared" si="9"/>
        <v/>
      </c>
      <c r="AF36" t="str">
        <f t="shared" si="9"/>
        <v/>
      </c>
      <c r="AG36" s="12">
        <f>SUM(B36:AF36)</f>
        <v>261.46890000000008</v>
      </c>
      <c r="AH36" s="3" t="s">
        <v>28</v>
      </c>
    </row>
    <row r="37" spans="1:41" x14ac:dyDescent="0.2">
      <c r="A37" s="3" t="s">
        <v>23</v>
      </c>
      <c r="B37">
        <f t="shared" si="9"/>
        <v>293.09440000000001</v>
      </c>
      <c r="C37" t="str">
        <f t="shared" si="9"/>
        <v/>
      </c>
      <c r="D37" t="str">
        <f t="shared" si="9"/>
        <v/>
      </c>
      <c r="E37" t="str">
        <f t="shared" si="9"/>
        <v/>
      </c>
      <c r="F37" t="str">
        <f t="shared" si="9"/>
        <v/>
      </c>
      <c r="G37" t="str">
        <f t="shared" si="9"/>
        <v/>
      </c>
      <c r="H37" t="str">
        <f t="shared" si="9"/>
        <v/>
      </c>
      <c r="I37" t="str">
        <f t="shared" si="9"/>
        <v/>
      </c>
      <c r="J37" t="str">
        <f t="shared" si="9"/>
        <v/>
      </c>
      <c r="K37" t="str">
        <f t="shared" si="9"/>
        <v/>
      </c>
      <c r="L37" t="str">
        <f t="shared" si="9"/>
        <v/>
      </c>
      <c r="M37" t="str">
        <f t="shared" si="9"/>
        <v/>
      </c>
      <c r="N37" t="str">
        <f t="shared" si="9"/>
        <v/>
      </c>
      <c r="O37" t="str">
        <f t="shared" si="9"/>
        <v/>
      </c>
      <c r="P37" t="str">
        <f t="shared" si="9"/>
        <v/>
      </c>
      <c r="Q37" t="str">
        <f t="shared" si="9"/>
        <v/>
      </c>
      <c r="R37" t="str">
        <f t="shared" si="9"/>
        <v/>
      </c>
      <c r="S37" t="str">
        <f t="shared" si="9"/>
        <v/>
      </c>
      <c r="T37" t="str">
        <f t="shared" si="9"/>
        <v/>
      </c>
      <c r="U37" t="str">
        <f t="shared" si="9"/>
        <v/>
      </c>
      <c r="V37" t="str">
        <f t="shared" si="9"/>
        <v/>
      </c>
      <c r="W37" t="str">
        <f t="shared" si="9"/>
        <v/>
      </c>
      <c r="X37" t="str">
        <f t="shared" si="9"/>
        <v/>
      </c>
      <c r="Y37" t="str">
        <f t="shared" si="9"/>
        <v/>
      </c>
      <c r="Z37" t="str">
        <f t="shared" si="9"/>
        <v/>
      </c>
      <c r="AA37" t="str">
        <f t="shared" si="9"/>
        <v/>
      </c>
      <c r="AB37" t="str">
        <f t="shared" si="9"/>
        <v/>
      </c>
      <c r="AC37" t="str">
        <f t="shared" si="9"/>
        <v/>
      </c>
      <c r="AD37" t="str">
        <f t="shared" si="9"/>
        <v/>
      </c>
      <c r="AE37" t="str">
        <f t="shared" si="9"/>
        <v/>
      </c>
      <c r="AF37" t="str">
        <f t="shared" si="9"/>
        <v/>
      </c>
      <c r="AG37" s="12">
        <f>SUM(B37:AF37)</f>
        <v>293.09440000000001</v>
      </c>
      <c r="AH37" s="3" t="s">
        <v>29</v>
      </c>
    </row>
    <row r="38" spans="1:41" x14ac:dyDescent="0.2">
      <c r="A38" s="3" t="s">
        <v>110</v>
      </c>
      <c r="B38">
        <f>$Q$14</f>
        <v>17.14</v>
      </c>
      <c r="C38">
        <f t="shared" ref="C38:AF38" si="10">$Q$14</f>
        <v>17.14</v>
      </c>
      <c r="D38">
        <f t="shared" si="10"/>
        <v>17.14</v>
      </c>
      <c r="E38">
        <f t="shared" si="10"/>
        <v>17.14</v>
      </c>
      <c r="F38">
        <f t="shared" si="10"/>
        <v>17.14</v>
      </c>
      <c r="G38">
        <f t="shared" si="10"/>
        <v>17.14</v>
      </c>
      <c r="H38">
        <f t="shared" si="10"/>
        <v>17.14</v>
      </c>
      <c r="I38">
        <f t="shared" si="10"/>
        <v>17.14</v>
      </c>
      <c r="J38">
        <f t="shared" si="10"/>
        <v>17.14</v>
      </c>
      <c r="K38">
        <f t="shared" si="10"/>
        <v>17.14</v>
      </c>
      <c r="L38">
        <f t="shared" si="10"/>
        <v>17.14</v>
      </c>
      <c r="M38">
        <f t="shared" si="10"/>
        <v>17.14</v>
      </c>
      <c r="N38">
        <f t="shared" si="10"/>
        <v>17.14</v>
      </c>
      <c r="O38">
        <f t="shared" si="10"/>
        <v>17.14</v>
      </c>
      <c r="P38">
        <f t="shared" si="10"/>
        <v>17.14</v>
      </c>
      <c r="Q38">
        <f t="shared" si="10"/>
        <v>17.14</v>
      </c>
      <c r="R38">
        <f t="shared" si="10"/>
        <v>17.14</v>
      </c>
      <c r="S38">
        <f t="shared" si="10"/>
        <v>17.14</v>
      </c>
      <c r="T38">
        <f t="shared" si="10"/>
        <v>17.14</v>
      </c>
      <c r="U38">
        <f t="shared" si="10"/>
        <v>17.14</v>
      </c>
      <c r="V38">
        <f t="shared" si="10"/>
        <v>17.14</v>
      </c>
      <c r="W38">
        <f t="shared" si="10"/>
        <v>17.14</v>
      </c>
      <c r="X38">
        <f t="shared" si="10"/>
        <v>17.14</v>
      </c>
      <c r="Y38">
        <f t="shared" si="10"/>
        <v>17.14</v>
      </c>
      <c r="Z38">
        <f t="shared" si="10"/>
        <v>17.14</v>
      </c>
      <c r="AA38">
        <f t="shared" si="10"/>
        <v>17.14</v>
      </c>
      <c r="AB38">
        <f t="shared" si="10"/>
        <v>17.14</v>
      </c>
      <c r="AC38">
        <f t="shared" si="10"/>
        <v>17.14</v>
      </c>
      <c r="AD38">
        <f t="shared" si="10"/>
        <v>17.14</v>
      </c>
      <c r="AE38">
        <f t="shared" si="10"/>
        <v>17.14</v>
      </c>
      <c r="AF38">
        <f t="shared" si="10"/>
        <v>17.14</v>
      </c>
      <c r="AG38" t="s">
        <v>31</v>
      </c>
      <c r="AL38" t="s">
        <v>35</v>
      </c>
      <c r="AO38" t="s">
        <v>36</v>
      </c>
    </row>
    <row r="39" spans="1:41" x14ac:dyDescent="0.2">
      <c r="A39" t="s">
        <v>24</v>
      </c>
      <c r="B39">
        <f t="shared" ref="B39:AF41" si="11">IF(ISBLANK(B23),"",(B30-B23)^2)</f>
        <v>9.0000000000000155E-6</v>
      </c>
      <c r="C39" t="str">
        <f t="shared" si="11"/>
        <v/>
      </c>
      <c r="D39" t="str">
        <f t="shared" si="11"/>
        <v/>
      </c>
      <c r="E39" t="str">
        <f t="shared" si="11"/>
        <v/>
      </c>
      <c r="F39" t="str">
        <f t="shared" si="11"/>
        <v/>
      </c>
      <c r="G39" t="str">
        <f t="shared" si="11"/>
        <v/>
      </c>
      <c r="H39" t="str">
        <f t="shared" si="11"/>
        <v/>
      </c>
      <c r="I39" t="str">
        <f t="shared" si="11"/>
        <v/>
      </c>
      <c r="J39" t="str">
        <f t="shared" si="11"/>
        <v/>
      </c>
      <c r="K39" t="str">
        <f t="shared" si="11"/>
        <v/>
      </c>
      <c r="L39" t="str">
        <f t="shared" si="11"/>
        <v/>
      </c>
      <c r="M39" t="str">
        <f t="shared" si="11"/>
        <v/>
      </c>
      <c r="N39" t="str">
        <f t="shared" si="11"/>
        <v/>
      </c>
      <c r="O39" t="str">
        <f t="shared" si="11"/>
        <v/>
      </c>
      <c r="P39" t="str">
        <f t="shared" si="11"/>
        <v/>
      </c>
      <c r="Q39" t="str">
        <f t="shared" si="11"/>
        <v/>
      </c>
      <c r="R39" t="str">
        <f t="shared" si="11"/>
        <v/>
      </c>
      <c r="S39" t="str">
        <f t="shared" si="11"/>
        <v/>
      </c>
      <c r="T39" t="str">
        <f t="shared" si="11"/>
        <v/>
      </c>
      <c r="U39" t="str">
        <f t="shared" si="11"/>
        <v/>
      </c>
      <c r="V39" t="str">
        <f t="shared" si="11"/>
        <v/>
      </c>
      <c r="W39" t="str">
        <f t="shared" si="11"/>
        <v/>
      </c>
      <c r="X39" t="str">
        <f t="shared" si="11"/>
        <v/>
      </c>
      <c r="Y39" t="str">
        <f t="shared" si="11"/>
        <v/>
      </c>
      <c r="Z39" t="str">
        <f t="shared" si="11"/>
        <v/>
      </c>
      <c r="AA39" t="str">
        <f t="shared" si="11"/>
        <v/>
      </c>
      <c r="AB39" t="str">
        <f t="shared" si="11"/>
        <v/>
      </c>
      <c r="AC39" t="str">
        <f t="shared" si="11"/>
        <v/>
      </c>
      <c r="AD39" t="str">
        <f t="shared" si="11"/>
        <v/>
      </c>
      <c r="AE39" t="str">
        <f t="shared" si="11"/>
        <v/>
      </c>
      <c r="AF39" t="str">
        <f t="shared" si="11"/>
        <v/>
      </c>
      <c r="AG39" s="12">
        <f>SUM(B39:AF39)</f>
        <v>9.0000000000000155E-6</v>
      </c>
      <c r="AH39" s="3" t="s">
        <v>27</v>
      </c>
      <c r="AL39" s="12">
        <f xml:space="preserve"> IF(AG39 &gt;0,AG39/COUNT(B39:AF39),"None")</f>
        <v>9.0000000000000155E-6</v>
      </c>
      <c r="AN39" s="12">
        <f>(SUM(B43:AF43)^2)/COUNT(B23:AF23)</f>
        <v>0.90249999999999997</v>
      </c>
      <c r="AO39" s="13" t="e">
        <f>IF(COUNT(B23:AF23)&gt;0,((AG35-AN39)-AG39)/(AG35-AN39),"")</f>
        <v>#DIV/0!</v>
      </c>
    </row>
    <row r="40" spans="1:41" x14ac:dyDescent="0.2">
      <c r="A40" t="s">
        <v>25</v>
      </c>
      <c r="B40">
        <f t="shared" si="11"/>
        <v>7.7283999999999864</v>
      </c>
      <c r="C40" t="str">
        <f t="shared" si="11"/>
        <v/>
      </c>
      <c r="D40" t="str">
        <f t="shared" si="11"/>
        <v/>
      </c>
      <c r="E40" t="str">
        <f t="shared" si="11"/>
        <v/>
      </c>
      <c r="F40" t="str">
        <f t="shared" si="11"/>
        <v/>
      </c>
      <c r="G40" t="str">
        <f t="shared" si="11"/>
        <v/>
      </c>
      <c r="H40" t="str">
        <f t="shared" si="11"/>
        <v/>
      </c>
      <c r="I40" t="str">
        <f t="shared" si="11"/>
        <v/>
      </c>
      <c r="J40" t="str">
        <f t="shared" si="11"/>
        <v/>
      </c>
      <c r="K40" t="str">
        <f t="shared" si="11"/>
        <v/>
      </c>
      <c r="L40" t="str">
        <f t="shared" si="11"/>
        <v/>
      </c>
      <c r="M40" t="str">
        <f t="shared" si="11"/>
        <v/>
      </c>
      <c r="N40" t="str">
        <f t="shared" si="11"/>
        <v/>
      </c>
      <c r="O40" t="str">
        <f t="shared" si="11"/>
        <v/>
      </c>
      <c r="P40" t="str">
        <f t="shared" si="11"/>
        <v/>
      </c>
      <c r="Q40" t="str">
        <f t="shared" si="11"/>
        <v/>
      </c>
      <c r="R40" t="str">
        <f t="shared" si="11"/>
        <v/>
      </c>
      <c r="S40" t="str">
        <f t="shared" si="11"/>
        <v/>
      </c>
      <c r="T40" t="str">
        <f t="shared" si="11"/>
        <v/>
      </c>
      <c r="U40" t="str">
        <f t="shared" si="11"/>
        <v/>
      </c>
      <c r="V40" t="str">
        <f t="shared" si="11"/>
        <v/>
      </c>
      <c r="W40" t="str">
        <f t="shared" si="11"/>
        <v/>
      </c>
      <c r="X40" t="str">
        <f t="shared" si="11"/>
        <v/>
      </c>
      <c r="Y40" t="str">
        <f t="shared" si="11"/>
        <v/>
      </c>
      <c r="Z40" t="str">
        <f t="shared" si="11"/>
        <v/>
      </c>
      <c r="AA40" t="str">
        <f t="shared" si="11"/>
        <v/>
      </c>
      <c r="AB40" t="str">
        <f t="shared" si="11"/>
        <v/>
      </c>
      <c r="AC40" t="str">
        <f t="shared" si="11"/>
        <v/>
      </c>
      <c r="AD40" t="str">
        <f t="shared" si="11"/>
        <v/>
      </c>
      <c r="AE40" t="str">
        <f t="shared" si="11"/>
        <v/>
      </c>
      <c r="AF40" t="str">
        <f t="shared" si="11"/>
        <v/>
      </c>
      <c r="AG40" s="12">
        <f>SUM(B40:AF40)</f>
        <v>7.7283999999999864</v>
      </c>
      <c r="AH40" s="3" t="s">
        <v>28</v>
      </c>
      <c r="AL40" s="12">
        <f xml:space="preserve"> IF(AG40 &gt;0,AG40/COUNT(B40:AF40),"None")</f>
        <v>7.7283999999999864</v>
      </c>
      <c r="AN40" s="12">
        <f>(SUM(B44:AF44)^2)/COUNT(B24:AF24)</f>
        <v>261.46890000000008</v>
      </c>
      <c r="AO40" s="13" t="e">
        <f>IF(COUNT(B24:AF24)&gt;0,((AG36-AN40)-AG40)/(AG36-AN40),"")</f>
        <v>#DIV/0!</v>
      </c>
    </row>
    <row r="41" spans="1:41" x14ac:dyDescent="0.2">
      <c r="A41" t="s">
        <v>26</v>
      </c>
      <c r="B41">
        <f t="shared" si="11"/>
        <v>1.0000000000003127E-4</v>
      </c>
      <c r="C41" t="str">
        <f t="shared" si="11"/>
        <v/>
      </c>
      <c r="D41" t="str">
        <f t="shared" si="11"/>
        <v/>
      </c>
      <c r="E41" t="str">
        <f t="shared" si="11"/>
        <v/>
      </c>
      <c r="F41" t="str">
        <f t="shared" si="11"/>
        <v/>
      </c>
      <c r="G41" t="str">
        <f t="shared" si="11"/>
        <v/>
      </c>
      <c r="H41" t="str">
        <f t="shared" si="11"/>
        <v/>
      </c>
      <c r="I41" t="str">
        <f t="shared" si="11"/>
        <v/>
      </c>
      <c r="J41" t="str">
        <f t="shared" si="11"/>
        <v/>
      </c>
      <c r="K41" t="str">
        <f t="shared" si="11"/>
        <v/>
      </c>
      <c r="L41" t="str">
        <f t="shared" si="11"/>
        <v/>
      </c>
      <c r="M41" t="str">
        <f t="shared" si="11"/>
        <v/>
      </c>
      <c r="N41" t="str">
        <f t="shared" si="11"/>
        <v/>
      </c>
      <c r="O41" t="str">
        <f t="shared" si="11"/>
        <v/>
      </c>
      <c r="P41" t="str">
        <f t="shared" si="11"/>
        <v/>
      </c>
      <c r="Q41" t="str">
        <f t="shared" si="11"/>
        <v/>
      </c>
      <c r="R41" t="str">
        <f t="shared" si="11"/>
        <v/>
      </c>
      <c r="S41" t="str">
        <f t="shared" si="11"/>
        <v/>
      </c>
      <c r="T41" t="str">
        <f t="shared" si="11"/>
        <v/>
      </c>
      <c r="U41" t="str">
        <f t="shared" si="11"/>
        <v/>
      </c>
      <c r="V41" t="str">
        <f t="shared" si="11"/>
        <v/>
      </c>
      <c r="W41" t="str">
        <f t="shared" si="11"/>
        <v/>
      </c>
      <c r="X41" t="str">
        <f t="shared" si="11"/>
        <v/>
      </c>
      <c r="Y41" t="str">
        <f t="shared" si="11"/>
        <v/>
      </c>
      <c r="Z41" t="str">
        <f t="shared" si="11"/>
        <v/>
      </c>
      <c r="AA41" t="str">
        <f t="shared" si="11"/>
        <v/>
      </c>
      <c r="AB41" t="str">
        <f t="shared" si="11"/>
        <v/>
      </c>
      <c r="AC41" t="str">
        <f t="shared" si="11"/>
        <v/>
      </c>
      <c r="AD41" t="str">
        <f t="shared" si="11"/>
        <v/>
      </c>
      <c r="AE41" t="str">
        <f t="shared" si="11"/>
        <v/>
      </c>
      <c r="AF41" t="str">
        <f t="shared" si="11"/>
        <v/>
      </c>
      <c r="AG41" s="12">
        <f>SUM(B41:AF41)</f>
        <v>1.0000000000003127E-4</v>
      </c>
      <c r="AH41" s="3" t="s">
        <v>29</v>
      </c>
      <c r="AL41" s="12">
        <f xml:space="preserve"> IF(AG41 &gt;0,AG41/COUNT(B41:AF41),"None")</f>
        <v>1.0000000000003127E-4</v>
      </c>
      <c r="AN41" s="12">
        <f>(SUM(B45:AF45)^2)/COUNT(B25:AF25)</f>
        <v>293.09440000000001</v>
      </c>
      <c r="AO41" s="13" t="e">
        <f>IF(COUNT(B25:AF25)&gt;0,((AG37-AN41)-AG41)/(AG37-AN41),"")</f>
        <v>#DIV/0!</v>
      </c>
    </row>
    <row r="43" spans="1:41" x14ac:dyDescent="0.2">
      <c r="A43" t="s">
        <v>27</v>
      </c>
      <c r="B43">
        <f t="shared" ref="B43:AF45" si="12">IF(ISBLANK(B23),"",B30)</f>
        <v>0.95</v>
      </c>
      <c r="C43" t="str">
        <f t="shared" si="12"/>
        <v/>
      </c>
      <c r="D43" t="str">
        <f t="shared" si="12"/>
        <v/>
      </c>
      <c r="E43" t="str">
        <f t="shared" si="12"/>
        <v/>
      </c>
      <c r="F43" t="str">
        <f t="shared" si="12"/>
        <v/>
      </c>
      <c r="G43" t="str">
        <f t="shared" si="12"/>
        <v/>
      </c>
      <c r="H43" t="str">
        <f t="shared" si="12"/>
        <v/>
      </c>
      <c r="I43" t="str">
        <f t="shared" si="12"/>
        <v/>
      </c>
      <c r="J43" t="str">
        <f t="shared" si="12"/>
        <v/>
      </c>
      <c r="K43" t="str">
        <f t="shared" si="12"/>
        <v/>
      </c>
      <c r="L43" t="str">
        <f t="shared" si="12"/>
        <v/>
      </c>
      <c r="M43" t="str">
        <f t="shared" si="12"/>
        <v/>
      </c>
      <c r="N43" t="str">
        <f t="shared" si="12"/>
        <v/>
      </c>
      <c r="O43" t="str">
        <f t="shared" si="12"/>
        <v/>
      </c>
      <c r="P43" t="str">
        <f t="shared" si="12"/>
        <v/>
      </c>
      <c r="Q43" t="str">
        <f t="shared" si="12"/>
        <v/>
      </c>
      <c r="R43" t="str">
        <f t="shared" si="12"/>
        <v/>
      </c>
      <c r="S43" t="str">
        <f t="shared" si="12"/>
        <v/>
      </c>
      <c r="T43" t="str">
        <f t="shared" si="12"/>
        <v/>
      </c>
      <c r="U43" t="str">
        <f t="shared" si="12"/>
        <v/>
      </c>
      <c r="V43" t="str">
        <f t="shared" si="12"/>
        <v/>
      </c>
      <c r="W43" t="str">
        <f t="shared" si="12"/>
        <v/>
      </c>
      <c r="X43" t="str">
        <f t="shared" si="12"/>
        <v/>
      </c>
      <c r="Y43" t="str">
        <f t="shared" si="12"/>
        <v/>
      </c>
      <c r="Z43" t="str">
        <f t="shared" si="12"/>
        <v/>
      </c>
      <c r="AA43" t="str">
        <f t="shared" si="12"/>
        <v/>
      </c>
      <c r="AB43" t="str">
        <f t="shared" si="12"/>
        <v/>
      </c>
      <c r="AC43" t="str">
        <f t="shared" si="12"/>
        <v/>
      </c>
      <c r="AD43" t="str">
        <f t="shared" si="12"/>
        <v/>
      </c>
      <c r="AE43" t="str">
        <f t="shared" si="12"/>
        <v/>
      </c>
      <c r="AF43" t="str">
        <f t="shared" si="12"/>
        <v/>
      </c>
    </row>
    <row r="44" spans="1:41" x14ac:dyDescent="0.2">
      <c r="A44" t="s">
        <v>28</v>
      </c>
      <c r="B44">
        <f t="shared" si="12"/>
        <v>16.170000000000002</v>
      </c>
      <c r="C44" t="str">
        <f t="shared" si="12"/>
        <v/>
      </c>
      <c r="D44" t="str">
        <f t="shared" si="12"/>
        <v/>
      </c>
      <c r="E44" t="str">
        <f t="shared" si="12"/>
        <v/>
      </c>
      <c r="F44" t="str">
        <f t="shared" si="12"/>
        <v/>
      </c>
      <c r="G44" t="str">
        <f t="shared" si="12"/>
        <v/>
      </c>
      <c r="H44" t="str">
        <f t="shared" si="12"/>
        <v/>
      </c>
      <c r="I44" t="str">
        <f t="shared" si="12"/>
        <v/>
      </c>
      <c r="J44" t="str">
        <f t="shared" si="12"/>
        <v/>
      </c>
      <c r="K44" t="str">
        <f t="shared" si="12"/>
        <v/>
      </c>
      <c r="L44" t="str">
        <f t="shared" si="12"/>
        <v/>
      </c>
      <c r="M44" t="str">
        <f t="shared" si="12"/>
        <v/>
      </c>
      <c r="N44" t="str">
        <f t="shared" si="12"/>
        <v/>
      </c>
      <c r="O44" t="str">
        <f t="shared" si="12"/>
        <v/>
      </c>
      <c r="P44" t="str">
        <f t="shared" si="12"/>
        <v/>
      </c>
      <c r="Q44" t="str">
        <f t="shared" si="12"/>
        <v/>
      </c>
      <c r="R44" t="str">
        <f t="shared" si="12"/>
        <v/>
      </c>
      <c r="S44" t="str">
        <f t="shared" si="12"/>
        <v/>
      </c>
      <c r="T44" t="str">
        <f t="shared" si="12"/>
        <v/>
      </c>
      <c r="U44" t="str">
        <f t="shared" si="12"/>
        <v/>
      </c>
      <c r="V44" t="str">
        <f t="shared" si="12"/>
        <v/>
      </c>
      <c r="W44" t="str">
        <f t="shared" si="12"/>
        <v/>
      </c>
      <c r="X44" t="str">
        <f t="shared" si="12"/>
        <v/>
      </c>
      <c r="Y44" t="str">
        <f t="shared" si="12"/>
        <v/>
      </c>
      <c r="Z44" t="str">
        <f t="shared" si="12"/>
        <v/>
      </c>
      <c r="AA44" t="str">
        <f t="shared" si="12"/>
        <v/>
      </c>
      <c r="AB44" t="str">
        <f t="shared" si="12"/>
        <v/>
      </c>
      <c r="AC44" t="str">
        <f t="shared" si="12"/>
        <v/>
      </c>
      <c r="AD44" t="str">
        <f t="shared" si="12"/>
        <v/>
      </c>
      <c r="AE44" t="str">
        <f t="shared" si="12"/>
        <v/>
      </c>
      <c r="AF44" t="str">
        <f t="shared" si="12"/>
        <v/>
      </c>
    </row>
    <row r="45" spans="1:41" x14ac:dyDescent="0.2">
      <c r="A45" t="s">
        <v>29</v>
      </c>
      <c r="B45">
        <f t="shared" si="12"/>
        <v>17.12</v>
      </c>
      <c r="C45" t="str">
        <f t="shared" si="12"/>
        <v/>
      </c>
      <c r="D45" t="str">
        <f t="shared" si="12"/>
        <v/>
      </c>
      <c r="E45" t="str">
        <f t="shared" si="12"/>
        <v/>
      </c>
      <c r="F45" t="str">
        <f t="shared" si="12"/>
        <v/>
      </c>
      <c r="G45" t="str">
        <f t="shared" si="12"/>
        <v/>
      </c>
      <c r="H45" t="str">
        <f t="shared" si="12"/>
        <v/>
      </c>
      <c r="I45" t="str">
        <f t="shared" si="12"/>
        <v/>
      </c>
      <c r="J45" t="str">
        <f t="shared" si="12"/>
        <v/>
      </c>
      <c r="K45" t="str">
        <f t="shared" si="12"/>
        <v/>
      </c>
      <c r="L45" t="str">
        <f t="shared" si="12"/>
        <v/>
      </c>
      <c r="M45" t="str">
        <f t="shared" si="12"/>
        <v/>
      </c>
      <c r="N45" t="str">
        <f t="shared" si="12"/>
        <v/>
      </c>
      <c r="O45" t="str">
        <f t="shared" si="12"/>
        <v/>
      </c>
      <c r="P45" t="str">
        <f t="shared" si="12"/>
        <v/>
      </c>
      <c r="Q45" t="str">
        <f t="shared" si="12"/>
        <v/>
      </c>
      <c r="R45" t="str">
        <f t="shared" si="12"/>
        <v/>
      </c>
      <c r="S45" t="str">
        <f t="shared" si="12"/>
        <v/>
      </c>
      <c r="T45" t="str">
        <f t="shared" si="12"/>
        <v/>
      </c>
      <c r="U45" t="str">
        <f t="shared" si="12"/>
        <v/>
      </c>
      <c r="V45" t="str">
        <f t="shared" si="12"/>
        <v/>
      </c>
      <c r="W45" t="str">
        <f t="shared" si="12"/>
        <v/>
      </c>
      <c r="X45" t="str">
        <f t="shared" si="12"/>
        <v/>
      </c>
      <c r="Y45" t="str">
        <f t="shared" si="12"/>
        <v/>
      </c>
      <c r="Z45" t="str">
        <f t="shared" si="12"/>
        <v/>
      </c>
      <c r="AA45" t="str">
        <f t="shared" si="12"/>
        <v/>
      </c>
      <c r="AB45" t="str">
        <f t="shared" si="12"/>
        <v/>
      </c>
      <c r="AC45" t="str">
        <f t="shared" si="12"/>
        <v/>
      </c>
      <c r="AD45" t="str">
        <f t="shared" si="12"/>
        <v/>
      </c>
      <c r="AE45" t="str">
        <f t="shared" si="12"/>
        <v/>
      </c>
      <c r="AF45" t="str">
        <f t="shared" si="12"/>
        <v/>
      </c>
    </row>
    <row r="47" spans="1:41" x14ac:dyDescent="0.2">
      <c r="A47" s="3" t="s">
        <v>41</v>
      </c>
    </row>
    <row r="48" spans="1:41" x14ac:dyDescent="0.2">
      <c r="A48" s="3" t="s">
        <v>42</v>
      </c>
      <c r="B48">
        <f t="shared" ref="B48:AF48" si="13">B$28*$A$15</f>
        <v>0</v>
      </c>
      <c r="C48">
        <f t="shared" si="13"/>
        <v>4.1859999999999999</v>
      </c>
      <c r="D48">
        <f t="shared" si="13"/>
        <v>8.3719999999999999</v>
      </c>
      <c r="E48">
        <f t="shared" si="13"/>
        <v>12.558</v>
      </c>
      <c r="F48">
        <f t="shared" si="13"/>
        <v>16.744</v>
      </c>
      <c r="G48">
        <f t="shared" si="13"/>
        <v>20.93</v>
      </c>
      <c r="H48">
        <f t="shared" si="13"/>
        <v>25.116</v>
      </c>
      <c r="I48">
        <f t="shared" si="13"/>
        <v>29.302</v>
      </c>
      <c r="J48">
        <f t="shared" si="13"/>
        <v>33.488</v>
      </c>
      <c r="K48">
        <f t="shared" si="13"/>
        <v>37.673999999999999</v>
      </c>
      <c r="L48">
        <f t="shared" si="13"/>
        <v>41.86</v>
      </c>
      <c r="M48">
        <f t="shared" si="13"/>
        <v>46.045999999999999</v>
      </c>
      <c r="N48">
        <f t="shared" si="13"/>
        <v>50.231999999999999</v>
      </c>
      <c r="O48">
        <f t="shared" si="13"/>
        <v>54.417999999999999</v>
      </c>
      <c r="P48">
        <f t="shared" si="13"/>
        <v>58.603999999999999</v>
      </c>
      <c r="Q48">
        <f t="shared" si="13"/>
        <v>62.79</v>
      </c>
      <c r="R48">
        <f t="shared" si="13"/>
        <v>66.975999999999999</v>
      </c>
      <c r="S48">
        <f t="shared" si="13"/>
        <v>71.162000000000006</v>
      </c>
      <c r="T48">
        <f t="shared" si="13"/>
        <v>75.347999999999999</v>
      </c>
      <c r="U48">
        <f t="shared" si="13"/>
        <v>79.533999999999992</v>
      </c>
      <c r="V48">
        <f t="shared" si="13"/>
        <v>83.72</v>
      </c>
      <c r="W48">
        <f t="shared" si="13"/>
        <v>87.906000000000006</v>
      </c>
      <c r="X48">
        <f t="shared" si="13"/>
        <v>92.091999999999999</v>
      </c>
      <c r="Y48">
        <f t="shared" si="13"/>
        <v>96.277999999999992</v>
      </c>
      <c r="Z48">
        <f t="shared" si="13"/>
        <v>100.464</v>
      </c>
      <c r="AA48">
        <f t="shared" si="13"/>
        <v>104.65</v>
      </c>
      <c r="AB48">
        <f t="shared" si="13"/>
        <v>108.836</v>
      </c>
      <c r="AC48">
        <f t="shared" si="13"/>
        <v>113.02199999999999</v>
      </c>
      <c r="AD48">
        <f t="shared" si="13"/>
        <v>117.208</v>
      </c>
      <c r="AE48">
        <f t="shared" si="13"/>
        <v>121.39400000000001</v>
      </c>
      <c r="AF48">
        <f t="shared" si="13"/>
        <v>125.58</v>
      </c>
    </row>
    <row r="49" spans="1:32" x14ac:dyDescent="0.2">
      <c r="A49" s="3"/>
    </row>
    <row r="52" spans="1:32" x14ac:dyDescent="0.2">
      <c r="A52" s="3"/>
    </row>
    <row r="53" spans="1:32" x14ac:dyDescent="0.2">
      <c r="A53" s="3"/>
    </row>
    <row r="54" spans="1:32" x14ac:dyDescent="0.2">
      <c r="C54" s="21"/>
      <c r="D54" s="21"/>
      <c r="E54" s="21"/>
      <c r="F54" s="21"/>
      <c r="G54" s="21"/>
      <c r="H54" s="21"/>
      <c r="I54" s="21"/>
      <c r="J54" s="21"/>
      <c r="K54" s="21"/>
      <c r="L54" s="21"/>
      <c r="M54" s="21"/>
      <c r="N54" s="21"/>
      <c r="O54" s="21"/>
      <c r="P54" s="21"/>
      <c r="Q54" s="21"/>
      <c r="R54" s="21"/>
      <c r="S54" s="21"/>
      <c r="T54" s="21"/>
      <c r="U54" s="21"/>
      <c r="V54" s="21"/>
      <c r="W54" s="21"/>
      <c r="X54" s="21"/>
      <c r="Y54" s="21"/>
      <c r="Z54" s="21"/>
      <c r="AA54" s="21"/>
      <c r="AB54" s="21"/>
      <c r="AC54" s="21"/>
      <c r="AD54" s="21"/>
      <c r="AE54" s="21"/>
      <c r="AF54" s="21"/>
    </row>
    <row r="55" spans="1:32" x14ac:dyDescent="0.2">
      <c r="C55" s="21"/>
      <c r="D55" s="21"/>
      <c r="E55" s="21"/>
      <c r="F55" s="21"/>
      <c r="G55" s="21"/>
      <c r="H55" s="21"/>
      <c r="I55" s="21"/>
      <c r="J55" s="21"/>
      <c r="K55" s="21"/>
      <c r="L55" s="21"/>
      <c r="M55" s="21"/>
      <c r="N55" s="21"/>
      <c r="O55" s="21"/>
      <c r="P55" s="21"/>
      <c r="Q55" s="21"/>
      <c r="R55" s="21"/>
      <c r="S55" s="21"/>
      <c r="T55" s="21"/>
      <c r="U55" s="21"/>
      <c r="V55" s="21"/>
      <c r="W55" s="21"/>
      <c r="X55" s="21"/>
      <c r="Y55" s="21"/>
      <c r="Z55" s="21"/>
      <c r="AA55" s="21"/>
      <c r="AB55" s="21"/>
      <c r="AC55" s="21"/>
      <c r="AD55" s="21"/>
      <c r="AE55" s="21"/>
      <c r="AF55" s="21"/>
    </row>
    <row r="56" spans="1:32" x14ac:dyDescent="0.2">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row>
    <row r="81" spans="2:2" x14ac:dyDescent="0.2">
      <c r="B81" t="s">
        <v>63</v>
      </c>
    </row>
  </sheetData>
  <pageMargins left="0.42" right="0.55000000000000004" top="1" bottom="1" header="0.5" footer="0.5"/>
  <pageSetup paperSize="9" orientation="portrait" horizontalDpi="300" verticalDpi="300" r:id="rId1"/>
  <headerFooter alignWithMargins="0">
    <oddFooter>&amp;Lwww.mv.slu.se/vaxtnaring/olle/ICBM.html</oddFooter>
  </headerFooter>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L39"/>
  <sheetViews>
    <sheetView tabSelected="1" workbookViewId="0">
      <selection activeCell="I20" sqref="I20"/>
    </sheetView>
  </sheetViews>
  <sheetFormatPr defaultRowHeight="12.75" x14ac:dyDescent="0.2"/>
  <sheetData>
    <row r="2" spans="1:12" x14ac:dyDescent="0.2">
      <c r="B2" t="s">
        <v>127</v>
      </c>
    </row>
    <row r="4" spans="1:12" ht="15" x14ac:dyDescent="0.3">
      <c r="C4" s="25" t="s">
        <v>14</v>
      </c>
      <c r="D4" s="25" t="s">
        <v>0</v>
      </c>
      <c r="E4" s="25" t="s">
        <v>1</v>
      </c>
      <c r="F4" s="25" t="s">
        <v>11</v>
      </c>
      <c r="G4" s="25" t="s">
        <v>12</v>
      </c>
      <c r="H4" s="25" t="s">
        <v>49</v>
      </c>
      <c r="I4" s="25" t="s">
        <v>2</v>
      </c>
      <c r="J4" s="25" t="s">
        <v>3</v>
      </c>
    </row>
    <row r="5" spans="1:12" x14ac:dyDescent="0.2">
      <c r="A5" t="s">
        <v>128</v>
      </c>
      <c r="C5" s="26">
        <v>2.585</v>
      </c>
      <c r="D5" s="26">
        <v>0.8</v>
      </c>
      <c r="E5" s="26">
        <v>6.0000000000000001E-3</v>
      </c>
      <c r="F5" s="26">
        <v>0.128</v>
      </c>
      <c r="G5" s="26">
        <v>3.41</v>
      </c>
      <c r="H5" s="54">
        <v>17.136000000000003</v>
      </c>
      <c r="I5" s="26">
        <v>0.95</v>
      </c>
      <c r="J5" s="26">
        <v>16.170000000000002</v>
      </c>
      <c r="L5" t="s">
        <v>132</v>
      </c>
    </row>
    <row r="6" spans="1:12" x14ac:dyDescent="0.2">
      <c r="A6" t="s">
        <v>129</v>
      </c>
      <c r="C6" s="53">
        <v>1.1000000000000001</v>
      </c>
      <c r="D6" s="26">
        <v>0.8</v>
      </c>
      <c r="E6" s="26">
        <v>6.0000000000000001E-3</v>
      </c>
      <c r="F6" s="26">
        <v>0.128</v>
      </c>
      <c r="G6" s="26">
        <v>3.41</v>
      </c>
      <c r="H6" s="54">
        <v>17.136000000000003</v>
      </c>
      <c r="I6" s="26">
        <v>0.95</v>
      </c>
      <c r="J6" s="26">
        <v>16.170000000000002</v>
      </c>
    </row>
    <row r="7" spans="1:12" x14ac:dyDescent="0.2">
      <c r="A7" t="s">
        <v>130</v>
      </c>
      <c r="C7" s="26">
        <v>1.87</v>
      </c>
      <c r="D7" s="26">
        <v>0.8</v>
      </c>
      <c r="E7" s="26">
        <v>6.0000000000000001E-3</v>
      </c>
      <c r="F7" s="26">
        <v>0.128</v>
      </c>
      <c r="G7" s="26">
        <v>3.41</v>
      </c>
      <c r="H7" s="54">
        <v>17.136000000000003</v>
      </c>
      <c r="I7" s="26">
        <v>0.95</v>
      </c>
      <c r="J7" s="26">
        <v>16.170000000000002</v>
      </c>
    </row>
    <row r="8" spans="1:12" x14ac:dyDescent="0.2">
      <c r="A8" t="s">
        <v>131</v>
      </c>
      <c r="C8" s="26">
        <v>4.1855640000000003</v>
      </c>
      <c r="D8" s="26">
        <v>0.8</v>
      </c>
      <c r="E8" s="26">
        <v>6.0000000000000001E-3</v>
      </c>
      <c r="F8" s="26">
        <v>0.128</v>
      </c>
      <c r="G8" s="26">
        <v>3.41</v>
      </c>
      <c r="H8" s="54">
        <v>17.136000000000003</v>
      </c>
      <c r="I8" s="26">
        <v>0.95</v>
      </c>
      <c r="J8" s="26">
        <v>16.170000000000002</v>
      </c>
    </row>
    <row r="9" spans="1:12" x14ac:dyDescent="0.2">
      <c r="A9" t="s">
        <v>122</v>
      </c>
      <c r="C9" s="26">
        <v>4.1859999999999999</v>
      </c>
      <c r="D9" s="26">
        <v>0.8</v>
      </c>
      <c r="E9" s="26">
        <v>6.0000000000000001E-3</v>
      </c>
      <c r="F9" s="26">
        <v>0.2</v>
      </c>
      <c r="G9" s="26">
        <v>3.41</v>
      </c>
      <c r="H9" s="54">
        <v>17.136000000000003</v>
      </c>
      <c r="I9" s="26">
        <v>0.95</v>
      </c>
      <c r="J9" s="26">
        <v>16.170000000000002</v>
      </c>
    </row>
    <row r="34" spans="2:11" ht="15" x14ac:dyDescent="0.3">
      <c r="B34" s="1"/>
      <c r="C34" s="1"/>
      <c r="D34" s="1"/>
      <c r="E34" s="1"/>
      <c r="F34" s="1"/>
      <c r="G34" s="1"/>
      <c r="H34" s="1"/>
      <c r="I34" s="1"/>
      <c r="J34" s="3"/>
      <c r="K34" s="3"/>
    </row>
    <row r="35" spans="2:11" x14ac:dyDescent="0.2">
      <c r="B35" s="2"/>
      <c r="C35" s="2"/>
      <c r="D35" s="2"/>
      <c r="E35" s="2"/>
      <c r="F35" s="2"/>
      <c r="G35" s="2"/>
      <c r="H35" s="2"/>
      <c r="I35" s="2"/>
    </row>
    <row r="36" spans="2:11" x14ac:dyDescent="0.2">
      <c r="J36" s="6"/>
    </row>
    <row r="37" spans="2:11" x14ac:dyDescent="0.2">
      <c r="J37" s="6"/>
    </row>
    <row r="38" spans="2:11" x14ac:dyDescent="0.2">
      <c r="J38" s="6"/>
    </row>
    <row r="39" spans="2:11" x14ac:dyDescent="0.2">
      <c r="J39" s="6"/>
    </row>
  </sheetData>
  <phoneticPr fontId="0" type="noConversion"/>
  <pageMargins left="0.75" right="0.75" top="1" bottom="1" header="0.5" footer="0.5"/>
  <pageSetup paperSize="9" scale="75" orientation="landscape" verticalDpi="0"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10</vt:i4>
      </vt:variant>
    </vt:vector>
  </HeadingPairs>
  <TitlesOfParts>
    <vt:vector size="10" baseType="lpstr">
      <vt:lpstr>Version &amp; Intro</vt:lpstr>
      <vt:lpstr>Site facts &amp; treatments</vt:lpstr>
      <vt:lpstr>Parameters</vt:lpstr>
      <vt:lpstr>Embu_maize_SS</vt:lpstr>
      <vt:lpstr>Embu_no</vt:lpstr>
      <vt:lpstr>Embu_no_+N</vt:lpstr>
      <vt:lpstr>Embu_Tit</vt:lpstr>
      <vt:lpstr>If_h_higher</vt:lpstr>
      <vt:lpstr>Summary Figs</vt:lpstr>
      <vt:lpstr>Model desc.</vt:lpstr>
    </vt:vector>
  </TitlesOfParts>
  <Company>SLU Markvetenskap Växtnäring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Olle Andren</dc:creator>
  <cp:lastModifiedBy>Olle</cp:lastModifiedBy>
  <cp:lastPrinted>2007-01-19T07:48:32Z</cp:lastPrinted>
  <dcterms:created xsi:type="dcterms:W3CDTF">1999-06-01T07:29:14Z</dcterms:created>
  <dcterms:modified xsi:type="dcterms:W3CDTF">2012-08-29T12:46:07Z</dcterms:modified>
</cp:coreProperties>
</file>